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25" windowHeight="11460" tabRatio="657" activeTab="0"/>
  </bookViews>
  <sheets>
    <sheet name="Federal Information" sheetId="1" r:id="rId1"/>
    <sheet name="Measures" sheetId="2" state="hidden" r:id="rId2"/>
    <sheet name="MEIPASSDBconversionhideXLS" sheetId="3" state="hidden" r:id="rId3"/>
    <sheet name="Measures1" sheetId="4" state="hidden" r:id="rId4"/>
    <sheet name="MEIPASSDBconversionhideXLS1" sheetId="5" state="hidden" r:id="rId5"/>
    <sheet name="Measures2" sheetId="6" state="hidden" r:id="rId6"/>
    <sheet name="MEIPASSDBconversionhideXLS2" sheetId="7" state="hidden" r:id="rId7"/>
    <sheet name="Measures3" sheetId="8" state="hidden" r:id="rId8"/>
    <sheet name="MEIPASSDBconversionhideXLS3" sheetId="9" state="hidden" r:id="rId9"/>
    <sheet name="Attestation Form" sheetId="10" r:id="rId10"/>
  </sheets>
  <externalReferences>
    <externalReference r:id="rId13"/>
  </externalReferences>
  <definedNames>
    <definedName name="_xlfn.IFERROR" hidden="1">#NAME?</definedName>
    <definedName name="_xlnm.Print_Area" localSheetId="9">'Attestation Form'!$A$1:$A$25</definedName>
    <definedName name="_xlnm.Print_Area" localSheetId="0">'Federal Information'!$A$1:$H$18</definedName>
    <definedName name="_xlnm.Print_Area" localSheetId="1">'Measures'!$A$2:$N$319</definedName>
    <definedName name="_xlnm.Print_Area" localSheetId="3">'Measures1'!$A$2:$N$297</definedName>
    <definedName name="_xlnm.Print_Area" localSheetId="5">'Measures2'!$A$2:$N$297</definedName>
    <definedName name="_xlnm.Print_Area" localSheetId="7">'Measures3'!$A$2:$N$297</definedName>
    <definedName name="YN">'[1]Ranges'!$C$1:$C$2</definedName>
  </definedNames>
  <calcPr fullCalcOnLoad="1"/>
</workbook>
</file>

<file path=xl/sharedStrings.xml><?xml version="1.0" encoding="utf-8"?>
<sst xmlns="http://schemas.openxmlformats.org/spreadsheetml/2006/main" count="1170" uniqueCount="248">
  <si>
    <t>NY Medicaid EHR Incentive Program Manual Attestation</t>
  </si>
  <si>
    <t>New York State Department of Health - Office of Health Insurance Programs</t>
  </si>
  <si>
    <t>Objective</t>
  </si>
  <si>
    <t>Measure</t>
  </si>
  <si>
    <t>Exclusion</t>
  </si>
  <si>
    <t>None</t>
  </si>
  <si>
    <t>Complete the following information:</t>
  </si>
  <si>
    <t>Have you conducted or reviewed a security risk analysis in accordance with the requirements?</t>
  </si>
  <si>
    <t>Use clinical decision support to improve performance on high-priority health conditions.</t>
  </si>
  <si>
    <t xml:space="preserve">Use computerized provider order entry for medication, laboratory, and radiology orders directly entered by any licensed healthcare professional who can enter orders into the medical record per state, local and professional guidelines. </t>
  </si>
  <si>
    <t>Alternate Exclusion</t>
  </si>
  <si>
    <t>The EP that transitions or refers their patient to another setting of care or provider of care must (1) use CEHRT to create a summary of care record; and (2) electronically transmit such summary to a receiving provider for more than 10 percent of transitions of care and referrals.</t>
  </si>
  <si>
    <t>Use clinically relevant information from CEHRT to identify patient-specific education resources and provide those resources to the patient.</t>
  </si>
  <si>
    <t xml:space="preserve">The EP who receives a patient from another setting of care or provider of care or believes an encounter is relevant performs medication reconciliation. </t>
  </si>
  <si>
    <t xml:space="preserve">Exclusion </t>
  </si>
  <si>
    <t xml:space="preserve">Use secure electronic messaging to communicate with patients on relevant health information. </t>
  </si>
  <si>
    <t>Note: This measure only requires a yes/no answer</t>
  </si>
  <si>
    <t xml:space="preserve">The EP is in active engagement with a public health agency to submit electronic public health data from CEHRT except where prohibited and in accordance with applicable law an practice. </t>
  </si>
  <si>
    <t>Exclusions</t>
  </si>
  <si>
    <t>Provider Name:</t>
  </si>
  <si>
    <t>Provider NPI:</t>
  </si>
  <si>
    <t>Exclusion for Measure 2:</t>
  </si>
  <si>
    <t>Note: This measure only requires a yes/no answer.</t>
  </si>
  <si>
    <t>Have you met the requirements for Measure 2?</t>
  </si>
  <si>
    <t>For the second measure, any EP who writes fewer than 100 medication orders during the EHR reporting period.</t>
  </si>
  <si>
    <t>Note: This measure requires both yes/no and numerator and denominator data</t>
  </si>
  <si>
    <t>Note: If you are not claiming an Exclusion, please complete the following.</t>
  </si>
  <si>
    <t>Exclusion 1</t>
  </si>
  <si>
    <t>Exclusion 2</t>
  </si>
  <si>
    <t xml:space="preserve">Payment Year </t>
  </si>
  <si>
    <t>Objective Two (2): Clinical Decision Support</t>
  </si>
  <si>
    <t>Objective One (1): Protect Patient Health Information</t>
  </si>
  <si>
    <t>Objective Three (3): Computerized Provider Order Entry (CPOE)</t>
  </si>
  <si>
    <t xml:space="preserve">Objective Four (4): Electronic Prescribing </t>
  </si>
  <si>
    <t xml:space="preserve">Objective Five (5): Health Information Exchange </t>
  </si>
  <si>
    <t>Objective Seven (7): Medication Reconciliation</t>
  </si>
  <si>
    <t xml:space="preserve">Objective Nine (9): Secure Messaging </t>
  </si>
  <si>
    <t>Objective Ten (10): Public Health Reporting</t>
  </si>
  <si>
    <t>Are you attesting to Alternate Measure 1?</t>
  </si>
  <si>
    <t>Are you Claiming Exclusion 1?</t>
  </si>
  <si>
    <t>Are you Claiming Exclusion 2?</t>
  </si>
  <si>
    <t>Conduct or review a security risk analysis in accordance with the requirements in 45 CFR 164.308(a)(1), including addressing the security (to include encryption) of ePHI created or maintained by CEHRT in accordance with requirements under 45 CFR 164.312(a)(2)(iv) and 45 CFR 164.306(d)(3), and implement security updates as necessary and correct identified security deficiencies as part of the EP's risk management process.</t>
  </si>
  <si>
    <t>CMS Registration ID</t>
  </si>
  <si>
    <t>Reg_ID</t>
  </si>
  <si>
    <t>Payment_Yr</t>
  </si>
  <si>
    <t>Program_yr</t>
  </si>
  <si>
    <t>Measure:</t>
  </si>
  <si>
    <t>Objective Two: Clinical Decision Support</t>
  </si>
  <si>
    <t>Objective Three: Computerized Provider Order Entry (CPOE)</t>
  </si>
  <si>
    <t xml:space="preserve">Objective Four: Electronic Prescribing </t>
  </si>
  <si>
    <t xml:space="preserve">Objective Five: Health Information Exchange </t>
  </si>
  <si>
    <t>Objective Six: Patient Specific Education</t>
  </si>
  <si>
    <t>Objective Seven: Medication Reconciliation</t>
  </si>
  <si>
    <t>Objective Eight: Patient Electronic Access (VDT)</t>
  </si>
  <si>
    <t xml:space="preserve">Objective Nine: Secure Messaging </t>
  </si>
  <si>
    <t>Objective Ten: Public Health Reporting</t>
  </si>
  <si>
    <t>Are you claiming the Exclusion or Alternate Exclusion for Measure 3?</t>
  </si>
  <si>
    <t>Have you met the requirements for Measure 1?</t>
  </si>
  <si>
    <t>Provider Information</t>
  </si>
  <si>
    <t xml:space="preserve">Provider Email: </t>
  </si>
  <si>
    <t>Participation Year:</t>
  </si>
  <si>
    <t>EHR Reporting Period:</t>
  </si>
  <si>
    <t>Numerator/Denominator</t>
  </si>
  <si>
    <t>Exclusion/Mesure Met</t>
  </si>
  <si>
    <t>PASS/FAIL Individual sub measure</t>
  </si>
  <si>
    <t>Overall Measure Status</t>
  </si>
  <si>
    <t>Final Status of Attestation</t>
  </si>
  <si>
    <t>Final Status</t>
  </si>
  <si>
    <t>Question Type</t>
  </si>
  <si>
    <t>Objective One : Protect Patient Health Information:</t>
  </si>
  <si>
    <t>Stage Information (MU1/MU2)</t>
  </si>
  <si>
    <r>
      <t xml:space="preserve">Any EP who transfers a patient to another setting or refers a patient to another provider less than 100 times during the EHR reporting period
</t>
    </r>
  </si>
  <si>
    <r>
      <t xml:space="preserve">Any EP who has no office visits during the EHR reporting period.
</t>
    </r>
  </si>
  <si>
    <r>
      <t xml:space="preserve">Any EP who was not the recipient of any transitions of care during the EHR reporting period
</t>
    </r>
  </si>
  <si>
    <r>
      <t xml:space="preserve">Any EP who has no office visits during the EHR reporting period, or any EP who conducts 50 percent or more of his or her patient encounters in a county that does not have 50 percent or more of its housing units with 4Mbps broadband availability according to the latest information available from the FCC on the first day of the EHR reporting period.
</t>
    </r>
  </si>
  <si>
    <t>Are you claiming the Exclusion for Measure 3?</t>
  </si>
  <si>
    <t>Objective One Status</t>
  </si>
  <si>
    <t>Objective Two Status</t>
  </si>
  <si>
    <t>Objective Three Status</t>
  </si>
  <si>
    <t>Objective Four Status</t>
  </si>
  <si>
    <t>Objective Five Status</t>
  </si>
  <si>
    <t>Objective Six Status</t>
  </si>
  <si>
    <t>Objective Seven Status</t>
  </si>
  <si>
    <t>Objective Eight Status</t>
  </si>
  <si>
    <t>Objective Nine Status</t>
  </si>
  <si>
    <t>Objective Ten Status</t>
  </si>
  <si>
    <t>Are you claiming the exclusion for measure 2?</t>
  </si>
  <si>
    <t>Are you claiming the Exclusion for Measure 1?</t>
  </si>
  <si>
    <t xml:space="preserve"> Exclusion</t>
  </si>
  <si>
    <t>Protect electronic health information created or maintained by the CEHRT through the implementation of appropriate technical capabilities.</t>
  </si>
  <si>
    <t>If you answered 'Yes' above, please enter the date when the security risk analysis was completed.</t>
  </si>
  <si>
    <t>Are you claiming the Exclusion for Measure 2?</t>
  </si>
  <si>
    <t>Are you claiming the Alternate Exclusion for Measure 2?</t>
  </si>
  <si>
    <t>Are you claiming the Alternate Exclusion for Measure 3?</t>
  </si>
  <si>
    <t>Measure 2 (Laboratory): More than 30% of laboratory orders created by the EP during the EHR reporting period are recorded using CPOE.</t>
  </si>
  <si>
    <t>Measure 3 (Radiology): More than 30% of radiology orders created by the EP during the EHR reporting period are recorded using CPOE.</t>
  </si>
  <si>
    <t>Generate and transmit permissible prescriptions electronically (eRx).</t>
  </si>
  <si>
    <t>Are you claiming Exclusion 1?</t>
  </si>
  <si>
    <t>Are you claiming Exclusion 2?</t>
  </si>
  <si>
    <t>Denominator= Number of permissible prescriptions written during the EHR reporting period for drugs requiring a prescription in order to be dispensed.</t>
  </si>
  <si>
    <t xml:space="preserve">Numerator= The number of prescriptions in the denominator generated, queried for a drug formulary, and transmitted electronically using CEHRT. </t>
  </si>
  <si>
    <t>Alternate Measure: (for Stage 1 providers in 2015)</t>
  </si>
  <si>
    <t>Are you claiming the Exclusion ?</t>
  </si>
  <si>
    <t>Are you claiming the Alternate Exclusion ?</t>
  </si>
  <si>
    <t>Are you claiming the Exclusion?</t>
  </si>
  <si>
    <t>Are you claiming the Alternate Exclusion?</t>
  </si>
  <si>
    <t xml:space="preserve">Patient-specific education resources identified by CEHRT are provided to patients for more than 10 percent of all unique patients with office visits seen by the EP during the EHR reporting period. </t>
  </si>
  <si>
    <t>Objective Six (6): Patient-Specific Education</t>
  </si>
  <si>
    <t>The EP performs medication reconciliation for more than 50 percent of transitions of care in which the patient is transitioned into the care of the EP.</t>
  </si>
  <si>
    <t>The EP performs medication reconciliation for more than 50 percent of transitions of care in which the patient is transitioned into the care of the EP</t>
  </si>
  <si>
    <t>Objective Eight (8): Patient Electronic Access</t>
  </si>
  <si>
    <t xml:space="preserve">For an EHR reporting period in 2015, the capability for patients to send and receive a secure electronic message with the EP was fully enabled during the EHR reporting period. </t>
  </si>
  <si>
    <t>If you are not claiming an Exclusion, please complete the following.</t>
  </si>
  <si>
    <t>Have you met the requirements for the secure messaging measure?</t>
  </si>
  <si>
    <t>For an EHR reporting period in 2016, for at least 1 patient seen by the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</si>
  <si>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Are you claiming the Exclusion 2?</t>
  </si>
  <si>
    <t xml:space="preserve">The EP is in active engagement with a public health agency to submit electronic public health data from CEHRT except where prohibited and in accordance with applicable law and practice. </t>
  </si>
  <si>
    <t>Are you claiming Exclusion 1 for Immunization Registry?</t>
  </si>
  <si>
    <t>Are you claiming Exclusion 2 for Immunization Registry?</t>
  </si>
  <si>
    <t>Are you claiming Exclusion 3 for Immunization Registry?</t>
  </si>
  <si>
    <t>Are you claiming Exclusion 7 for Specialized Registry Reporting?</t>
  </si>
  <si>
    <t>Are you claiming Exclusion 8 for Specialized Registry Reporting?</t>
  </si>
  <si>
    <t>Are you claiming Exclusion 9 for Specialized Registry Reporting?</t>
  </si>
  <si>
    <t>Are you reporting on Measure 1 - Immunization Registry Reporting?</t>
  </si>
  <si>
    <t>Are you reporting on Measure 2 - Syndromic Surveillance Reporting?</t>
  </si>
  <si>
    <t>Are you reporting on Measure 3 - Specialized Registry Reporting (1)?</t>
  </si>
  <si>
    <t>Are you reporting on Measure 3 - Specialized Registry Reporting?</t>
  </si>
  <si>
    <t>For providers who choose to report to more than one Specialized Registry:</t>
  </si>
  <si>
    <t>Would you like to report on Measure 3 - Specialized Registry Reporting (2)?</t>
  </si>
  <si>
    <t>Are you claiming an Alternate Exclusion for Measure 1?</t>
  </si>
  <si>
    <t>Are you claiming an Alternate Exclusion for Measure 2?</t>
  </si>
  <si>
    <t>Are you claiming an Alternate Exclusion for Measure 3?</t>
  </si>
  <si>
    <t>Are you claiming an Alternate Exclusion For Measure 2?</t>
  </si>
  <si>
    <t>Are you claiming an Alternate Exclusion For Measure 3?</t>
  </si>
  <si>
    <t>MAP_DBN</t>
  </si>
  <si>
    <t>INP_IND</t>
  </si>
  <si>
    <t>DRVD_MESR_TX</t>
  </si>
  <si>
    <t>DRVD_DET_CD</t>
  </si>
  <si>
    <t>INP_INT_NUM</t>
  </si>
  <si>
    <t xml:space="preserve">INP_IND </t>
  </si>
  <si>
    <r>
      <rPr>
        <b/>
        <sz val="14"/>
        <color indexed="8"/>
        <rFont val="Calibri"/>
        <family val="2"/>
      </rPr>
      <t xml:space="preserve">
</t>
    </r>
    <r>
      <rPr>
        <b/>
        <sz val="16"/>
        <color indexed="8"/>
        <rFont val="Calibri"/>
        <family val="2"/>
      </rPr>
      <t xml:space="preserve">
New York Medicaid Incentive Payment Attestation</t>
    </r>
    <r>
      <rPr>
        <sz val="11"/>
        <color theme="1"/>
        <rFont val="Calibri"/>
        <family val="2"/>
      </rPr>
      <t xml:space="preserve">
This is to certify that the foregoing information is true, accurate, and complete. I understand that Medicaid EHR incentive payments submitted under this provider number will be from Federal funds, that by filing this registration I am submitting a claim for federal funds, and that the use of any false claims, statements, or documents, or the concealment of a material fact used to obtain a Medicaid EHR Incentive Program payment, may be prosecuted under Federal and State laws and may also be subject to civil penalties.
</t>
    </r>
    <r>
      <rPr>
        <b/>
        <sz val="11"/>
        <color indexed="8"/>
        <rFont val="Calibri"/>
        <family val="2"/>
      </rPr>
      <t>USER WORKING ON BEHALF OF A PROVIDER:</t>
    </r>
    <r>
      <rPr>
        <sz val="11"/>
        <color theme="1"/>
        <rFont val="Calibri"/>
        <family val="2"/>
      </rPr>
      <t xml:space="preserve"> I certify that I am attesting on behalf of a provider who has given me authority to act as his/her agent. I understand that both the provider and I can be held personally responsible for all information entered. I understand that a user attesting on behalf of a provider must have an Identity and Access Management system web user account associated with the provider for whom he/she is attesting.
I hereby agree to keep such records as are necessary to demonstrate that I met all Medicaid EHR Incentive Program requirements and to furnish those records to the New York State Department of Health (DOH), Department of Health and Human Services, or contractor acting on their behalf.
No Medicaid EHR Incentive Program payment may be paid unless this registration form is completed and accepted as required by existing law and regulations (42 CFR 495.10)
</t>
    </r>
    <r>
      <rPr>
        <b/>
        <sz val="11"/>
        <color indexed="8"/>
        <rFont val="Calibri"/>
        <family val="2"/>
      </rPr>
      <t>NOTICE:</t>
    </r>
    <r>
      <rPr>
        <sz val="11"/>
        <color theme="1"/>
        <rFont val="Calibri"/>
        <family val="2"/>
      </rPr>
      <t xml:space="preserve"> Anyone who misrepresents or falsifies essential information to receive payment from Federal funds requested by this form may upon conviction be subject to fine and imprisonment under applicable Federal laws.
</t>
    </r>
    <r>
      <rPr>
        <b/>
        <sz val="11"/>
        <color indexed="8"/>
        <rFont val="Calibri"/>
        <family val="2"/>
      </rPr>
      <t>ROUTINE USE(S):</t>
    </r>
    <r>
      <rPr>
        <sz val="11"/>
        <color theme="1"/>
        <rFont val="Calibri"/>
        <family val="2"/>
      </rPr>
      <t xml:space="preserve"> Information from this Medicaid EHR Incentive Program registration form and subsequently submitted information and documents may be given to the Internal Revenue Service, private collection agencies, and consumer reporting agencies in connection with recoupment of any overpayment made. Appropriate disclosures may be made to other federal, state, local, private business entities, and individual providers of care, on matters relating to entitlement, fraud, program abuse, program integrity, and civil and criminal litigation related to the operation of the Medicaid EHR Incentive Program.
</t>
    </r>
    <r>
      <rPr>
        <b/>
        <sz val="11"/>
        <color indexed="8"/>
        <rFont val="Calibri"/>
        <family val="2"/>
      </rPr>
      <t xml:space="preserve">
DISCLOSURES:</t>
    </r>
    <r>
      <rPr>
        <sz val="11"/>
        <color theme="1"/>
        <rFont val="Calibri"/>
        <family val="2"/>
      </rPr>
      <t xml:space="preserve"> Voluntary; however, failure to provide information will result in delay in payment or may result in denial of EHR incentive payment. With the one exception listed below, there are no penalties under this program for refusing to supply information. However, failure to furnish information on this registration form will prevent the EHR incentive payment from being issued. Failure to furnish subsequently requested information or documents will result in the issuance of an overpayment demand letter followed by recoupment procedures.
It is mandatory that you tell DOH if you believe that you have been overpaid under the Medicaid EHR Incentive Program. The Patient Protection and Affordable Care Act, Section 6402, Section 1128J, provides penalties for withholding this information.
</t>
    </r>
  </si>
  <si>
    <t>Numerator= The number of orders in the denominator recorded using CPOE.</t>
  </si>
  <si>
    <t>Denominator= Number of medication orders created by the EP during the EHR reporting period.</t>
  </si>
  <si>
    <t>Denominator= Number of laboratory orders created by the EP during the EHR reporting period.</t>
  </si>
  <si>
    <t>Denominator= Number of radiology orders created by the EP during the EHR reporting period.</t>
  </si>
  <si>
    <t>Are you claiming Exclusion 5 for Syndromic Surveillance?</t>
  </si>
  <si>
    <t>Are you claiming Exclusion 4 for Syndromic Surveillance?</t>
  </si>
  <si>
    <t>Are you claiming Exclusion 6 for Syndromic Surveillance?</t>
  </si>
  <si>
    <t>Alternate Measure 1 (Medication): For Stage 1 providers in 2015, (a) more than 30 percent of all unique patients with at least one medication in their medication list seen by the EP during the EHR reporting period have at least one medication order entered using CPOE; or (b) more than 30 percent of medication orders created by the EP during the EHR reporting period are recorded using computerized provider order entry.</t>
  </si>
  <si>
    <t>The EP who transitions their patient to another setting of care or provider of care or refers their patient to another provider of care provides a summary care record for each transition of care or referral.</t>
  </si>
  <si>
    <r>
      <rPr>
        <b/>
        <sz val="16"/>
        <color indexed="8"/>
        <rFont val="Calibri"/>
        <family val="2"/>
      </rPr>
      <t>Exclusion for Measure 1</t>
    </r>
    <r>
      <rPr>
        <sz val="16"/>
        <color indexed="8"/>
        <rFont val="Calibri"/>
        <family val="2"/>
      </rPr>
      <t xml:space="preserve">: Any EP who writes fewer than 100 medication orders during the EHR reporting period.
</t>
    </r>
    <r>
      <rPr>
        <b/>
        <sz val="16"/>
        <color indexed="8"/>
        <rFont val="Calibri"/>
        <family val="2"/>
      </rPr>
      <t>Exclusion for Measure 2</t>
    </r>
    <r>
      <rPr>
        <sz val="16"/>
        <color indexed="8"/>
        <rFont val="Calibri"/>
        <family val="2"/>
      </rPr>
      <t xml:space="preserve">: Any EP who writes fewer than 100 laboratory orders during the EHR reporting period. 
</t>
    </r>
    <r>
      <rPr>
        <b/>
        <i/>
        <u val="single"/>
        <sz val="16"/>
        <color indexed="8"/>
        <rFont val="Calibri"/>
        <family val="2"/>
      </rPr>
      <t>Alternate Exclusion Measure 2</t>
    </r>
    <r>
      <rPr>
        <sz val="16"/>
        <color indexed="8"/>
        <rFont val="Calibri"/>
        <family val="2"/>
      </rPr>
      <t xml:space="preserve">: Providers scheduled to be in Stage 1 in 2015 may claim an exclusion for measure 2 (laboratory orders) of the Stage 2 CPOE objective for an EHR reporting period in 2015.
</t>
    </r>
    <r>
      <rPr>
        <b/>
        <sz val="16"/>
        <color indexed="8"/>
        <rFont val="Calibri"/>
        <family val="2"/>
      </rPr>
      <t>Exclusion for Measure 3</t>
    </r>
    <r>
      <rPr>
        <sz val="16"/>
        <color indexed="8"/>
        <rFont val="Calibri"/>
        <family val="2"/>
      </rPr>
      <t xml:space="preserve">: Any EP who writes fewer than 100 radiology orders during the EHR reporting period.
</t>
    </r>
    <r>
      <rPr>
        <b/>
        <i/>
        <u val="single"/>
        <sz val="16"/>
        <color indexed="8"/>
        <rFont val="Calibri"/>
        <family val="2"/>
      </rPr>
      <t>Alternate Exclusion for Measure 3</t>
    </r>
    <r>
      <rPr>
        <sz val="16"/>
        <color indexed="8"/>
        <rFont val="Calibri"/>
        <family val="2"/>
      </rPr>
      <t>: Providers scheduled to be in Stage 1 in 2015 may claim an exclusion for measure 3 (radiology orders) of the Stage 2 CPOE objective for an EHR reporting period in 2015.</t>
    </r>
  </si>
  <si>
    <r>
      <rPr>
        <b/>
        <sz val="16"/>
        <color indexed="8"/>
        <rFont val="Calibri"/>
        <family val="2"/>
      </rPr>
      <t xml:space="preserve">Note: </t>
    </r>
    <r>
      <rPr>
        <sz val="16"/>
        <color indexed="8"/>
        <rFont val="Calibri"/>
        <family val="2"/>
      </rPr>
      <t xml:space="preserve">EPs must satisfy both of the following measures in order to meet the objective.
</t>
    </r>
    <r>
      <rPr>
        <b/>
        <u val="single"/>
        <sz val="16"/>
        <color indexed="8"/>
        <rFont val="Calibri"/>
        <family val="2"/>
      </rPr>
      <t>Measure 1:</t>
    </r>
    <r>
      <rPr>
        <sz val="16"/>
        <color indexed="8"/>
        <rFont val="Calibri"/>
        <family val="2"/>
      </rPr>
      <t xml:space="preserve"> Implement five clinical decision support interventions related to four or more clinical quality measures at a relevant point in patient care for the entire EHR reporting period. Absent four clinical quality measures related to an EP's scope of practice or patient population, the clinical decision support interventions must be related to high-priority health conditions.
</t>
    </r>
    <r>
      <rPr>
        <b/>
        <sz val="16"/>
        <color indexed="8"/>
        <rFont val="Calibri"/>
        <family val="2"/>
      </rPr>
      <t xml:space="preserve">OR
</t>
    </r>
    <r>
      <rPr>
        <b/>
        <i/>
        <u val="single"/>
        <sz val="16"/>
        <color indexed="8"/>
        <rFont val="Calibri"/>
        <family val="2"/>
      </rPr>
      <t>Alternate Objective</t>
    </r>
    <r>
      <rPr>
        <b/>
        <sz val="16"/>
        <color indexed="8"/>
        <rFont val="Calibri"/>
        <family val="2"/>
      </rPr>
      <t xml:space="preserve">: </t>
    </r>
    <r>
      <rPr>
        <sz val="16"/>
        <color indexed="8"/>
        <rFont val="Calibri"/>
        <family val="2"/>
      </rPr>
      <t xml:space="preserve">Implement one clinical decision support rule relevant to specialty or high clinical priority, or high priority hospital condition, along with the ability to track compliance with that rule.                                             
</t>
    </r>
    <r>
      <rPr>
        <b/>
        <i/>
        <u val="single"/>
        <sz val="16"/>
        <color indexed="8"/>
        <rFont val="Calibri"/>
        <family val="2"/>
      </rPr>
      <t>Alternate Measure 1</t>
    </r>
    <r>
      <rPr>
        <sz val="16"/>
        <color indexed="8"/>
        <rFont val="Calibri"/>
        <family val="2"/>
      </rPr>
      <t xml:space="preserve">: </t>
    </r>
    <r>
      <rPr>
        <i/>
        <sz val="16"/>
        <color indexed="8"/>
        <rFont val="Calibri"/>
        <family val="2"/>
      </rPr>
      <t xml:space="preserve">For an EHR reporting period in 2015 only, an EP who is scheduled to participate in Stage 1 in 2015 may satisfy the following in place of Measure 1:
</t>
    </r>
    <r>
      <rPr>
        <sz val="16"/>
        <color indexed="8"/>
        <rFont val="Calibri"/>
        <family val="2"/>
      </rPr>
      <t xml:space="preserve">Implement one clinical decision support rule.
</t>
    </r>
    <r>
      <rPr>
        <b/>
        <u val="single"/>
        <sz val="16"/>
        <color indexed="8"/>
        <rFont val="Calibri"/>
        <family val="2"/>
      </rPr>
      <t>Measure 2:</t>
    </r>
    <r>
      <rPr>
        <sz val="16"/>
        <color indexed="8"/>
        <rFont val="Calibri"/>
        <family val="2"/>
      </rPr>
      <t xml:space="preserve"> The EP has enabled and implemented the functionality for drug-drug and drug allergy interaction checks for the entire EHR reporting period.</t>
    </r>
  </si>
  <si>
    <r>
      <rPr>
        <b/>
        <sz val="16"/>
        <color indexed="8"/>
        <rFont val="Calibri"/>
        <family val="2"/>
      </rPr>
      <t xml:space="preserve">Note: An EP, through a combination of meeting the thresholds and exclusions (or both), must satisfy all three measures for this objective.
</t>
    </r>
    <r>
      <rPr>
        <b/>
        <u val="single"/>
        <sz val="16"/>
        <color indexed="8"/>
        <rFont val="Calibri"/>
        <family val="2"/>
      </rPr>
      <t>Measure 1:</t>
    </r>
    <r>
      <rPr>
        <sz val="16"/>
        <color indexed="8"/>
        <rFont val="Calibri"/>
        <family val="2"/>
      </rPr>
      <t xml:space="preserve"> More than 60 percent of medication orders created by the EP during the EHR reporting period are recorded using computerized provider order entry.
</t>
    </r>
    <r>
      <rPr>
        <b/>
        <sz val="16"/>
        <color indexed="8"/>
        <rFont val="Calibri"/>
        <family val="2"/>
      </rPr>
      <t>OR</t>
    </r>
    <r>
      <rPr>
        <sz val="16"/>
        <color indexed="8"/>
        <rFont val="Calibri"/>
        <family val="2"/>
      </rPr>
      <t xml:space="preserve">
</t>
    </r>
    <r>
      <rPr>
        <b/>
        <i/>
        <u val="single"/>
        <sz val="16"/>
        <color indexed="8"/>
        <rFont val="Calibri"/>
        <family val="2"/>
      </rPr>
      <t>Alternate Measure 1</t>
    </r>
    <r>
      <rPr>
        <sz val="16"/>
        <color indexed="8"/>
        <rFont val="Calibri"/>
        <family val="2"/>
      </rPr>
      <t xml:space="preserve">: For Stage 1 providers in 2015, (a) more than 30 percent of all unique patients with at least one medication in their medication list seen by the EP during the EHR reporting period have at least one medication order entered using CPOE; or (b) more than 30 percent of medication orders created by the EP during the EHR reporting period are recorded using computerized provider order entry.
</t>
    </r>
    <r>
      <rPr>
        <b/>
        <u val="single"/>
        <sz val="16"/>
        <color indexed="8"/>
        <rFont val="Calibri"/>
        <family val="2"/>
      </rPr>
      <t>Measure 2:</t>
    </r>
    <r>
      <rPr>
        <sz val="16"/>
        <color indexed="8"/>
        <rFont val="Calibri"/>
        <family val="2"/>
      </rPr>
      <t xml:space="preserve"> More than 30 percent of laboratory orders created by the EP during the EHR reporting period are recorded using computerized provider order entry.
</t>
    </r>
    <r>
      <rPr>
        <b/>
        <u val="single"/>
        <sz val="16"/>
        <color indexed="8"/>
        <rFont val="Calibri"/>
        <family val="2"/>
      </rPr>
      <t>Measure 3:</t>
    </r>
    <r>
      <rPr>
        <sz val="16"/>
        <color indexed="8"/>
        <rFont val="Calibri"/>
        <family val="2"/>
      </rPr>
      <t xml:space="preserve"> More than 30 percent of radiology orders created by the EP during the EHR reporting period are recorded using computerized provider order entry.</t>
    </r>
  </si>
  <si>
    <r>
      <t>Measure 1 (Medication): More than 60%</t>
    </r>
    <r>
      <rPr>
        <b/>
        <sz val="16"/>
        <color indexed="10"/>
        <rFont val="Calibri"/>
        <family val="2"/>
      </rPr>
      <t xml:space="preserve"> </t>
    </r>
    <r>
      <rPr>
        <b/>
        <sz val="16"/>
        <color indexed="8"/>
        <rFont val="Calibri"/>
        <family val="2"/>
      </rPr>
      <t>of medication orders created by the EP during the EHR Reporting period are recorded using CPOE.</t>
    </r>
  </si>
  <si>
    <r>
      <rPr>
        <b/>
        <u val="single"/>
        <sz val="16"/>
        <color indexed="8"/>
        <rFont val="Calibri"/>
        <family val="2"/>
      </rPr>
      <t xml:space="preserve">Measure </t>
    </r>
    <r>
      <rPr>
        <sz val="16"/>
        <color indexed="8"/>
        <rFont val="Calibri"/>
        <family val="2"/>
      </rPr>
      <t xml:space="preserve">: More than 50 percent of permissible prescriptions written by the EP are queried for a drug formulary and transmitted electronically using CEHRT.
</t>
    </r>
    <r>
      <rPr>
        <b/>
        <sz val="16"/>
        <color indexed="8"/>
        <rFont val="Calibri"/>
        <family val="2"/>
      </rPr>
      <t>OR</t>
    </r>
    <r>
      <rPr>
        <sz val="16"/>
        <color indexed="8"/>
        <rFont val="Calibri"/>
        <family val="2"/>
      </rPr>
      <t xml:space="preserve">
</t>
    </r>
    <r>
      <rPr>
        <b/>
        <i/>
        <u val="single"/>
        <sz val="16"/>
        <color indexed="8"/>
        <rFont val="Calibri"/>
        <family val="2"/>
      </rPr>
      <t xml:space="preserve">Alternate Measure: </t>
    </r>
    <r>
      <rPr>
        <sz val="16"/>
        <color indexed="8"/>
        <rFont val="Calibri"/>
        <family val="2"/>
      </rPr>
      <t xml:space="preserve">For Stage 1 providers in 2015, more than 40 percent of all permissible prescriptions written by the EP are transmitted electronically using CEHRT. </t>
    </r>
  </si>
  <si>
    <r>
      <rPr>
        <b/>
        <sz val="16"/>
        <color indexed="8"/>
        <rFont val="Calibri"/>
        <family val="2"/>
      </rPr>
      <t>Exclusion 1:</t>
    </r>
    <r>
      <rPr>
        <sz val="16"/>
        <color indexed="8"/>
        <rFont val="Calibri"/>
        <family val="2"/>
      </rPr>
      <t xml:space="preserve"> Any EP who writes fewer than 100 permissible prescriptions during the EHR reporting period; or 
</t>
    </r>
    <r>
      <rPr>
        <b/>
        <sz val="16"/>
        <color indexed="8"/>
        <rFont val="Calibri"/>
        <family val="2"/>
      </rPr>
      <t>Exclusion 2:</t>
    </r>
    <r>
      <rPr>
        <sz val="16"/>
        <color indexed="8"/>
        <rFont val="Calibri"/>
        <family val="2"/>
      </rPr>
      <t xml:space="preserve"> Any EP who does not have a pharmacy within his or her organization and there are no pharmacies that accept electronic prescriptions within 10 miles of the EP's practice location at the start of his/her EHR reporting period.</t>
    </r>
  </si>
  <si>
    <r>
      <t xml:space="preserve">Any EP who transfers a patient to another setting or refers a patient to another provider less than 100 times during the EHR reporting period.
</t>
    </r>
    <r>
      <rPr>
        <b/>
        <sz val="16"/>
        <color indexed="8"/>
        <rFont val="Calibri"/>
        <family val="2"/>
      </rPr>
      <t>OR</t>
    </r>
    <r>
      <rPr>
        <b/>
        <i/>
        <u val="single"/>
        <sz val="16"/>
        <color indexed="8"/>
        <rFont val="Calibri"/>
        <family val="2"/>
      </rPr>
      <t xml:space="preserve">
Alternate Exclusion:</t>
    </r>
    <r>
      <rPr>
        <b/>
        <sz val="16"/>
        <color indexed="8"/>
        <rFont val="Calibri"/>
        <family val="2"/>
      </rPr>
      <t xml:space="preserve"> </t>
    </r>
    <r>
      <rPr>
        <sz val="16"/>
        <color indexed="8"/>
        <rFont val="Calibri"/>
        <family val="2"/>
      </rPr>
      <t>Provider may claim an exclusion for the Stage 2 measure that requires the electronic transmission of a summary of care document if for an EHR reporting period in 2015, they were scheduled to demonstrate Stage 1, which does not have an equivalent measure.</t>
    </r>
  </si>
  <si>
    <r>
      <rPr>
        <b/>
        <sz val="16"/>
        <color indexed="8"/>
        <rFont val="Calibri"/>
        <family val="2"/>
      </rPr>
      <t xml:space="preserve">Numerator= </t>
    </r>
    <r>
      <rPr>
        <sz val="16"/>
        <color indexed="8"/>
        <rFont val="Calibri"/>
        <family val="2"/>
      </rPr>
      <t>The number of transitions of care and referrals in the denominator where a summary of care record was created using CEHRT and exchanged electronically.</t>
    </r>
  </si>
  <si>
    <r>
      <rPr>
        <b/>
        <sz val="16"/>
        <color indexed="8"/>
        <rFont val="Calibri"/>
        <family val="2"/>
      </rPr>
      <t xml:space="preserve">Denominator= </t>
    </r>
    <r>
      <rPr>
        <sz val="16"/>
        <color indexed="8"/>
        <rFont val="Calibri"/>
        <family val="2"/>
      </rPr>
      <t>Number of transitions of care and referrals during the EHR reporting period for which the EP was the transferring or referring provider.</t>
    </r>
  </si>
  <si>
    <r>
      <t xml:space="preserve">Any EP who has no office visits during the EHR reporting period.
</t>
    </r>
    <r>
      <rPr>
        <b/>
        <sz val="16"/>
        <color indexed="8"/>
        <rFont val="Calibri"/>
        <family val="2"/>
      </rPr>
      <t xml:space="preserve">OR
</t>
    </r>
    <r>
      <rPr>
        <b/>
        <i/>
        <u val="single"/>
        <sz val="16"/>
        <color indexed="8"/>
        <rFont val="Calibri"/>
        <family val="2"/>
      </rPr>
      <t xml:space="preserve">Alternate Exclusion: </t>
    </r>
    <r>
      <rPr>
        <sz val="16"/>
        <color indexed="8"/>
        <rFont val="Calibri"/>
        <family val="2"/>
      </rPr>
      <t>Providers may claim an exclusion for the measure of the Stage 2 Patient-Specific Education objective if for an EHR reporting period in 2015 they were scheduled to demonstrate Stage 1 but did not intend to select the Stage 1 Patient Specific Education menu objective.</t>
    </r>
  </si>
  <si>
    <r>
      <rPr>
        <b/>
        <sz val="16"/>
        <color indexed="8"/>
        <rFont val="Calibri"/>
        <family val="2"/>
      </rPr>
      <t>Numerator=</t>
    </r>
    <r>
      <rPr>
        <sz val="16"/>
        <color indexed="8"/>
        <rFont val="Calibri"/>
        <family val="2"/>
      </rPr>
      <t xml:space="preserve"> Number of patients in the denominator who were provided patient-specific education resources identified by the CEHRT.</t>
    </r>
  </si>
  <si>
    <r>
      <rPr>
        <b/>
        <sz val="16"/>
        <color indexed="8"/>
        <rFont val="Calibri"/>
        <family val="2"/>
      </rPr>
      <t xml:space="preserve">Denominator= </t>
    </r>
    <r>
      <rPr>
        <sz val="16"/>
        <color indexed="8"/>
        <rFont val="Calibri"/>
        <family val="2"/>
      </rPr>
      <t>Number of unique patients with office visits seen by the EP during the EHR reporting period.</t>
    </r>
  </si>
  <si>
    <r>
      <t xml:space="preserve">Any EP who was not the recipient of any transitions of care during the EHR reporting period.
</t>
    </r>
    <r>
      <rPr>
        <b/>
        <sz val="16"/>
        <color indexed="8"/>
        <rFont val="Calibri"/>
        <family val="2"/>
      </rPr>
      <t xml:space="preserve">OR
</t>
    </r>
    <r>
      <rPr>
        <b/>
        <i/>
        <u val="single"/>
        <sz val="16"/>
        <color indexed="8"/>
        <rFont val="Calibri"/>
        <family val="2"/>
      </rPr>
      <t xml:space="preserve">Alternate Exclusion: </t>
    </r>
    <r>
      <rPr>
        <sz val="16"/>
        <color indexed="8"/>
        <rFont val="Calibri"/>
        <family val="2"/>
      </rPr>
      <t>Provider may claim an exclusion for the measure of the Stage 2 Medication Reconciliation objective if for an EHR reporting period in 2015 they were scheduled to demonstrate Stage 1 but did not intend to select the Stage 1 Medication Reconciliation menu objective.</t>
    </r>
  </si>
  <si>
    <r>
      <rPr>
        <b/>
        <sz val="16"/>
        <color indexed="8"/>
        <rFont val="Calibri"/>
        <family val="2"/>
      </rPr>
      <t xml:space="preserve">Numerator= </t>
    </r>
    <r>
      <rPr>
        <sz val="16"/>
        <color indexed="8"/>
        <rFont val="Calibri"/>
        <family val="2"/>
      </rPr>
      <t>The number of transitions of care in the denominator where medication reconciliation was performed.</t>
    </r>
  </si>
  <si>
    <r>
      <rPr>
        <b/>
        <sz val="16"/>
        <color indexed="8"/>
        <rFont val="Calibri"/>
        <family val="2"/>
      </rPr>
      <t xml:space="preserve">Denominator= </t>
    </r>
    <r>
      <rPr>
        <sz val="16"/>
        <color indexed="8"/>
        <rFont val="Calibri"/>
        <family val="2"/>
      </rPr>
      <t>Number of transitions of care during the EHR reporting period for which the EP was the receiving party of the transition.</t>
    </r>
  </si>
  <si>
    <r>
      <t xml:space="preserve">Provide patients the ability to view online, download, and transmit their health information within four business days of the information being available to the EP. 
</t>
    </r>
    <r>
      <rPr>
        <b/>
        <sz val="16"/>
        <color indexed="8"/>
        <rFont val="Calibri"/>
        <family val="2"/>
      </rPr>
      <t>Note: EPs must satisfy both measures in order to meet the objective.</t>
    </r>
  </si>
  <si>
    <r>
      <rPr>
        <b/>
        <u val="single"/>
        <sz val="16"/>
        <color indexed="8"/>
        <rFont val="Calibri"/>
        <family val="2"/>
      </rPr>
      <t>Measure 1:</t>
    </r>
    <r>
      <rPr>
        <sz val="16"/>
        <color indexed="8"/>
        <rFont val="Calibri"/>
        <family val="2"/>
      </rPr>
      <t xml:space="preserve"> More than 50 percent of all unique patients seen by the EP during the EHR reporting period are provided timely access to view online, download, and transmit to a third party their health information subject to the EP's discretion to withhold certain information.
</t>
    </r>
    <r>
      <rPr>
        <b/>
        <u val="single"/>
        <sz val="16"/>
        <color indexed="8"/>
        <rFont val="Calibri"/>
        <family val="2"/>
      </rPr>
      <t>Measure 2:</t>
    </r>
    <r>
      <rPr>
        <sz val="16"/>
        <color indexed="8"/>
        <rFont val="Calibri"/>
        <family val="2"/>
      </rPr>
      <t xml:space="preserve"> At least one patient seen by the EP during the EHR reporting period (or patient‐authorized representative) views, downloads or transmits his or her health information to a third party during the EHR reporting period. </t>
    </r>
  </si>
  <si>
    <r>
      <rPr>
        <b/>
        <sz val="16"/>
        <color indexed="8"/>
        <rFont val="Calibri"/>
        <family val="2"/>
      </rPr>
      <t>Exclusion 1 (for Measures 1 or 2):</t>
    </r>
    <r>
      <rPr>
        <sz val="16"/>
        <color indexed="8"/>
        <rFont val="Calibri"/>
        <family val="2"/>
      </rPr>
      <t xml:space="preserve"> Any EP who neither orders nor creates any of the information listed for inclusion as part of the measures except for “Patient Name” and “Provider’s name and office contact information.” 
</t>
    </r>
    <r>
      <rPr>
        <b/>
        <sz val="16"/>
        <color indexed="8"/>
        <rFont val="Calibri"/>
        <family val="2"/>
      </rPr>
      <t>Exclusion 2 (only for Measure 2):</t>
    </r>
    <r>
      <rPr>
        <sz val="16"/>
        <color indexed="8"/>
        <rFont val="Calibri"/>
        <family val="2"/>
      </rPr>
      <t xml:space="preserve"> Any EP who neither orders nor creates any of the information listed for inclusion as part of the measures except for “Patient Name” and “Provider’s name and office contact information;” or conducts 50 percent or more of his or her patient encounters in a county that does not have 50 percent or more of its housing units with 4Mbps broadband availability according to the latest information available from the FCC on the first day of the EHR reporting period.
</t>
    </r>
    <r>
      <rPr>
        <b/>
        <sz val="16"/>
        <color indexed="8"/>
        <rFont val="Calibri"/>
        <family val="2"/>
      </rPr>
      <t xml:space="preserve">OR
</t>
    </r>
    <r>
      <rPr>
        <b/>
        <i/>
        <u val="single"/>
        <sz val="16"/>
        <color indexed="8"/>
        <rFont val="Calibri"/>
        <family val="2"/>
      </rPr>
      <t>Alternate Exclusion (Measure 2):</t>
    </r>
    <r>
      <rPr>
        <b/>
        <sz val="16"/>
        <color indexed="8"/>
        <rFont val="Calibri"/>
        <family val="2"/>
      </rPr>
      <t xml:space="preserve"> </t>
    </r>
    <r>
      <rPr>
        <sz val="16"/>
        <color indexed="8"/>
        <rFont val="Calibri"/>
        <family val="2"/>
      </rPr>
      <t>Providers may claim an exclusion for the second measure if for an EHR reporting period in 2015 they were scheduled to demonstrate Stage 1, which does not have an equivalent measure.</t>
    </r>
  </si>
  <si>
    <r>
      <rPr>
        <b/>
        <sz val="16"/>
        <color indexed="8"/>
        <rFont val="Calibri"/>
        <family val="2"/>
      </rPr>
      <t xml:space="preserve">Numerator Measure 1= </t>
    </r>
    <r>
      <rPr>
        <sz val="16"/>
        <color indexed="8"/>
        <rFont val="Calibri"/>
        <family val="2"/>
      </rPr>
      <t>The number of patients in the denominator who have access to view online, download and transmit their health information within 4 business days after the information is available to the EP.</t>
    </r>
  </si>
  <si>
    <r>
      <rPr>
        <b/>
        <sz val="16"/>
        <color indexed="8"/>
        <rFont val="Calibri"/>
        <family val="2"/>
      </rPr>
      <t>Denominator Measure 1=</t>
    </r>
    <r>
      <rPr>
        <sz val="16"/>
        <color indexed="8"/>
        <rFont val="Calibri"/>
        <family val="2"/>
      </rPr>
      <t xml:space="preserve"> Number of unique patients seen by the EP during the EHR reporting period.</t>
    </r>
  </si>
  <si>
    <r>
      <rPr>
        <b/>
        <sz val="16"/>
        <color indexed="8"/>
        <rFont val="Calibri"/>
        <family val="2"/>
      </rPr>
      <t xml:space="preserve">Numerator Measure 2= </t>
    </r>
    <r>
      <rPr>
        <sz val="16"/>
        <color indexed="8"/>
        <rFont val="Calibri"/>
        <family val="2"/>
      </rPr>
      <t>The number of patients in the denominator (or patient-authorized representative) who view, download, or transmit to a third party their health information.</t>
    </r>
  </si>
  <si>
    <r>
      <rPr>
        <b/>
        <sz val="16"/>
        <color indexed="8"/>
        <rFont val="Calibri"/>
        <family val="2"/>
      </rPr>
      <t>Denominator Measure 2=</t>
    </r>
    <r>
      <rPr>
        <sz val="16"/>
        <color indexed="8"/>
        <rFont val="Calibri"/>
        <family val="2"/>
      </rPr>
      <t xml:space="preserve"> Number of unique patients seen by the EP during the EHR reporting period.</t>
    </r>
  </si>
  <si>
    <r>
      <t xml:space="preserve">Any EP who has no office visits during the EHR reporting period, or any EP who conducts 50 percent or more of his or her patient encounters in a county that does not have 50 percent or more of its housing units with 4Mbps broadband availability according to the latest information available from the FCC on the first day of the EHR reporting period.
</t>
    </r>
    <r>
      <rPr>
        <b/>
        <sz val="16"/>
        <color indexed="8"/>
        <rFont val="Calibri"/>
        <family val="2"/>
      </rPr>
      <t xml:space="preserve">OR
</t>
    </r>
    <r>
      <rPr>
        <b/>
        <i/>
        <u val="single"/>
        <sz val="16"/>
        <color indexed="8"/>
        <rFont val="Calibri"/>
        <family val="2"/>
      </rPr>
      <t>Alternate Exclusion:</t>
    </r>
    <r>
      <rPr>
        <b/>
        <sz val="16"/>
        <color indexed="8"/>
        <rFont val="Calibri"/>
        <family val="2"/>
      </rPr>
      <t xml:space="preserve"> </t>
    </r>
    <r>
      <rPr>
        <sz val="16"/>
        <color indexed="8"/>
        <rFont val="Calibri"/>
        <family val="2"/>
      </rPr>
      <t>An EP may claim an exclusion for the measure if for an EHR reporting period in 2015 they were scheduled to demonstrate Stage 1, which does not have an equivalent measure.</t>
    </r>
  </si>
  <si>
    <r>
      <rPr>
        <b/>
        <i/>
        <u val="single"/>
        <sz val="16"/>
        <color indexed="8"/>
        <rFont val="Calibri"/>
        <family val="2"/>
      </rPr>
      <t>EPs scheduled for Stage 1 in 2015:</t>
    </r>
    <r>
      <rPr>
        <sz val="16"/>
        <color indexed="8"/>
        <rFont val="Calibri"/>
        <family val="2"/>
      </rPr>
      <t xml:space="preserve"> Must meet at least 1 Public Health Reporting measure.
</t>
    </r>
    <r>
      <rPr>
        <b/>
        <sz val="16"/>
        <color indexed="8"/>
        <rFont val="Calibri"/>
        <family val="2"/>
      </rPr>
      <t xml:space="preserve">Measure Option 1 - </t>
    </r>
    <r>
      <rPr>
        <sz val="16"/>
        <color indexed="8"/>
        <rFont val="Calibri"/>
        <family val="2"/>
      </rPr>
      <t xml:space="preserve">Immunization Registry Reporting: The EP is in active engagement with a public health agency to submit immunization data. 
</t>
    </r>
    <r>
      <rPr>
        <b/>
        <sz val="16"/>
        <color indexed="8"/>
        <rFont val="Calibri"/>
        <family val="2"/>
      </rPr>
      <t>Measure Option 2 -</t>
    </r>
    <r>
      <rPr>
        <sz val="16"/>
        <color indexed="8"/>
        <rFont val="Calibri"/>
        <family val="2"/>
      </rPr>
      <t xml:space="preserve"> Syndromic Surveillance Reporting: The EP is in active engagement with a public health agency to submit syndromic surveillance data. 
</t>
    </r>
    <r>
      <rPr>
        <b/>
        <sz val="16"/>
        <color indexed="8"/>
        <rFont val="Calibri"/>
        <family val="2"/>
      </rPr>
      <t xml:space="preserve">Measure Option 3 - </t>
    </r>
    <r>
      <rPr>
        <sz val="16"/>
        <color indexed="8"/>
        <rFont val="Calibri"/>
        <family val="2"/>
      </rPr>
      <t>Specialized Registry Reporting: The EP is in active engagement to submit data to a specialized registry.</t>
    </r>
  </si>
  <si>
    <r>
      <rPr>
        <b/>
        <i/>
        <u val="single"/>
        <sz val="16"/>
        <color indexed="8"/>
        <rFont val="Calibri"/>
        <family val="2"/>
      </rPr>
      <t>EPs scheduled for Stage 1 in 2015:</t>
    </r>
    <r>
      <rPr>
        <sz val="16"/>
        <color indexed="8"/>
        <rFont val="Calibri"/>
        <family val="2"/>
      </rPr>
      <t xml:space="preserve"> May claim an Alternate Exclusion for Measure 1, Measure 2, or Measure 3. 
An Alternate Exclusion may only be claimed for up to two measures, then the provider must either attest to or meet the exclusion requirements for the remaining measure described in 495.22 (e)(10)(I)(C). </t>
    </r>
  </si>
  <si>
    <r>
      <rPr>
        <b/>
        <i/>
        <sz val="15"/>
        <color indexed="8"/>
        <rFont val="Calibri"/>
        <family val="2"/>
      </rPr>
      <t xml:space="preserve">Immunization Registry Reporting </t>
    </r>
    <r>
      <rPr>
        <sz val="15"/>
        <color indexed="8"/>
        <rFont val="Calibri"/>
        <family val="2"/>
      </rPr>
      <t xml:space="preserve">
</t>
    </r>
    <r>
      <rPr>
        <b/>
        <sz val="15"/>
        <color indexed="8"/>
        <rFont val="Calibri"/>
        <family val="2"/>
      </rPr>
      <t>Exclusion 1</t>
    </r>
    <r>
      <rPr>
        <sz val="15"/>
        <color indexed="8"/>
        <rFont val="Calibri"/>
        <family val="2"/>
      </rPr>
      <t xml:space="preserve">: Does not administer any immunizations to any of the populations for which data is collected by their jurisdiction's immunization registry or immunization information system during the EHR reporting period; 
</t>
    </r>
    <r>
      <rPr>
        <b/>
        <sz val="15"/>
        <color indexed="8"/>
        <rFont val="Calibri"/>
        <family val="2"/>
      </rPr>
      <t xml:space="preserve">Exclusion 2: </t>
    </r>
    <r>
      <rPr>
        <sz val="15"/>
        <color indexed="8"/>
        <rFont val="Calibri"/>
        <family val="2"/>
      </rPr>
      <t xml:space="preserve">Operates in a jurisdiction for which no immunization registry or immunization information system is capable of accepting the specific standards required to meet the CEHRT definition at the start of the EHR reporting period; or 
</t>
    </r>
    <r>
      <rPr>
        <b/>
        <sz val="15"/>
        <color indexed="8"/>
        <rFont val="Calibri"/>
        <family val="2"/>
      </rPr>
      <t>Exclusion 3:</t>
    </r>
    <r>
      <rPr>
        <sz val="15"/>
        <color indexed="8"/>
        <rFont val="Calibri"/>
        <family val="2"/>
      </rPr>
      <t xml:space="preserve"> Operates in a jurisdiction where no immunization registry or immunization information system has declared readiness to receive immunization data from the EP at the start of the EHR reporting period. 
</t>
    </r>
    <r>
      <rPr>
        <b/>
        <i/>
        <sz val="15"/>
        <color indexed="8"/>
        <rFont val="Calibri"/>
        <family val="2"/>
      </rPr>
      <t xml:space="preserve">Syndromic Surveillance </t>
    </r>
    <r>
      <rPr>
        <sz val="15"/>
        <color indexed="8"/>
        <rFont val="Calibri"/>
        <family val="2"/>
      </rPr>
      <t xml:space="preserve">
</t>
    </r>
    <r>
      <rPr>
        <b/>
        <sz val="15"/>
        <color indexed="8"/>
        <rFont val="Calibri"/>
        <family val="2"/>
      </rPr>
      <t xml:space="preserve">Exclusion 4: </t>
    </r>
    <r>
      <rPr>
        <sz val="15"/>
        <color indexed="8"/>
        <rFont val="Calibri"/>
        <family val="2"/>
      </rPr>
      <t xml:space="preserve">Is not in a category of providers from which ambulatory syndromic surveillance data is collected by their jurisdiction's syndromic surveillance system; 
</t>
    </r>
    <r>
      <rPr>
        <b/>
        <sz val="15"/>
        <color indexed="8"/>
        <rFont val="Calibri"/>
        <family val="2"/>
      </rPr>
      <t>Exclusion 5:</t>
    </r>
    <r>
      <rPr>
        <sz val="15"/>
        <color indexed="8"/>
        <rFont val="Calibri"/>
        <family val="2"/>
      </rPr>
      <t xml:space="preserve"> Operates in a jurisdiction for which no public health agency is capable of receiving electronic syndromic surveillance data from EPs in the specific standards required to meet the CEHRT definition at the start of the EHR reporting period; or 
</t>
    </r>
    <r>
      <rPr>
        <b/>
        <sz val="15"/>
        <color indexed="8"/>
        <rFont val="Calibri"/>
        <family val="2"/>
      </rPr>
      <t xml:space="preserve">Exclusion 6: </t>
    </r>
    <r>
      <rPr>
        <sz val="15"/>
        <color indexed="8"/>
        <rFont val="Calibri"/>
        <family val="2"/>
      </rPr>
      <t xml:space="preserve">Operates in a jurisdiction where no public health agency has declared readiness to receive syndromic surveillance data from EPs at the start of the EHR reporting period. 
</t>
    </r>
    <r>
      <rPr>
        <b/>
        <i/>
        <sz val="15"/>
        <color indexed="8"/>
        <rFont val="Calibri"/>
        <family val="2"/>
      </rPr>
      <t xml:space="preserve">Specialized Registry Reporting </t>
    </r>
    <r>
      <rPr>
        <sz val="15"/>
        <color indexed="8"/>
        <rFont val="Calibri"/>
        <family val="2"/>
      </rPr>
      <t xml:space="preserve">
</t>
    </r>
    <r>
      <rPr>
        <b/>
        <sz val="15"/>
        <color indexed="8"/>
        <rFont val="Calibri"/>
        <family val="2"/>
      </rPr>
      <t xml:space="preserve">Exclusion 7: </t>
    </r>
    <r>
      <rPr>
        <sz val="15"/>
        <color indexed="8"/>
        <rFont val="Calibri"/>
        <family val="2"/>
      </rPr>
      <t xml:space="preserve">Does not diagnose or treat any disease or condition associated with, or collect relevant data that is collected by a specialized registry in their jurisdiction during the EHR reporting period; 
</t>
    </r>
    <r>
      <rPr>
        <b/>
        <sz val="15"/>
        <color indexed="8"/>
        <rFont val="Calibri"/>
        <family val="2"/>
      </rPr>
      <t>Exclusion 8:</t>
    </r>
    <r>
      <rPr>
        <sz val="15"/>
        <color indexed="8"/>
        <rFont val="Calibri"/>
        <family val="2"/>
      </rPr>
      <t xml:space="preserve"> Operates in a jurisdiction for which no specialized registry is capable of accepting electronic registry transactions in the specific standards required to meet the CEHRT definition at the start of the EHR reporting period; or 
</t>
    </r>
    <r>
      <rPr>
        <b/>
        <sz val="15"/>
        <color indexed="8"/>
        <rFont val="Calibri"/>
        <family val="2"/>
      </rPr>
      <t>Exclusion 9:</t>
    </r>
    <r>
      <rPr>
        <sz val="15"/>
        <color indexed="8"/>
        <rFont val="Calibri"/>
        <family val="2"/>
      </rPr>
      <t xml:space="preserve"> Operates in a jurisdiction where no specialized registry for which the EP is eligible has declared readiness to receive electronic registry transactions at the beginning of the EHR reporting period.</t>
    </r>
  </si>
  <si>
    <r>
      <rPr>
        <b/>
        <sz val="16"/>
        <color indexed="8"/>
        <rFont val="Calibri"/>
        <family val="2"/>
      </rPr>
      <t>Numerator=</t>
    </r>
    <r>
      <rPr>
        <sz val="16"/>
        <color indexed="8"/>
        <rFont val="Calibri"/>
        <family val="2"/>
      </rPr>
      <t xml:space="preserve">  (a) The number of patients in the denominator that have at least one medication order entered using CPOE; or (b) The number of orders in the denominator recorded using CPOE.</t>
    </r>
  </si>
  <si>
    <r>
      <rPr>
        <b/>
        <sz val="16"/>
        <color indexed="8"/>
        <rFont val="Calibri"/>
        <family val="2"/>
      </rPr>
      <t>Denominator=</t>
    </r>
    <r>
      <rPr>
        <sz val="16"/>
        <color indexed="8"/>
        <rFont val="Calibri"/>
        <family val="2"/>
      </rPr>
      <t xml:space="preserve"> (a) Number of unique patients with at least one medication in their medication list seen by the EP during the EHR reporting period; or (b) Number of medication orders created by the EP during the EHR reporting period.</t>
    </r>
  </si>
  <si>
    <r>
      <rPr>
        <b/>
        <sz val="16"/>
        <color indexed="8"/>
        <rFont val="Calibri"/>
        <family val="2"/>
      </rPr>
      <t>Numerator=</t>
    </r>
    <r>
      <rPr>
        <sz val="16"/>
        <color indexed="8"/>
        <rFont val="Calibri"/>
        <family val="2"/>
      </rPr>
      <t xml:space="preserve"> The number of orders in the denominator recorded using CPOE.</t>
    </r>
  </si>
  <si>
    <r>
      <rPr>
        <b/>
        <sz val="16"/>
        <color indexed="8"/>
        <rFont val="Calibri"/>
        <family val="2"/>
      </rPr>
      <t>Denominator=</t>
    </r>
    <r>
      <rPr>
        <sz val="16"/>
        <color indexed="8"/>
        <rFont val="Calibri"/>
        <family val="2"/>
      </rPr>
      <t xml:space="preserve"> Number of medication orders created by the EP during the EHR reporting period.</t>
    </r>
  </si>
  <si>
    <r>
      <rPr>
        <b/>
        <sz val="16"/>
        <color indexed="8"/>
        <rFont val="Calibri"/>
        <family val="2"/>
      </rPr>
      <t>Denominator=</t>
    </r>
    <r>
      <rPr>
        <sz val="16"/>
        <color indexed="8"/>
        <rFont val="Calibri"/>
        <family val="2"/>
      </rPr>
      <t xml:space="preserve"> Number of laboratory orders created by the EP during the EHR reporting period.</t>
    </r>
  </si>
  <si>
    <r>
      <rPr>
        <b/>
        <sz val="16"/>
        <color indexed="8"/>
        <rFont val="Calibri"/>
        <family val="2"/>
      </rPr>
      <t>Denominator=</t>
    </r>
    <r>
      <rPr>
        <sz val="16"/>
        <color indexed="8"/>
        <rFont val="Calibri"/>
        <family val="2"/>
      </rPr>
      <t xml:space="preserve"> Number of radiology orders created by the EP during the EHR reporting period.</t>
    </r>
  </si>
  <si>
    <r>
      <rPr>
        <b/>
        <sz val="16"/>
        <color indexed="8"/>
        <rFont val="Calibri"/>
        <family val="2"/>
      </rPr>
      <t>Numerator=</t>
    </r>
    <r>
      <rPr>
        <sz val="16"/>
        <color indexed="8"/>
        <rFont val="Calibri"/>
        <family val="2"/>
      </rPr>
      <t xml:space="preserve"> The number of prescriptions in the denominator generated and transmitted electronically using CEHRT. </t>
    </r>
  </si>
  <si>
    <r>
      <rPr>
        <b/>
        <sz val="16"/>
        <color indexed="8"/>
        <rFont val="Calibri"/>
        <family val="2"/>
      </rPr>
      <t>Denominator=</t>
    </r>
    <r>
      <rPr>
        <sz val="16"/>
        <color indexed="8"/>
        <rFont val="Calibri"/>
        <family val="2"/>
      </rPr>
      <t xml:space="preserve"> Number of permissible prescriptions written during the EHR reporting period for drugs requiring a prescription in order to be dispensed.</t>
    </r>
  </si>
  <si>
    <r>
      <rPr>
        <b/>
        <sz val="16"/>
        <color indexed="8"/>
        <rFont val="Calibri"/>
        <family val="2"/>
      </rPr>
      <t>Numerator=</t>
    </r>
    <r>
      <rPr>
        <sz val="16"/>
        <color indexed="8"/>
        <rFont val="Calibri"/>
        <family val="2"/>
      </rPr>
      <t xml:space="preserve"> The number of prescriptions in the denominator generated, queried for a drug formulary, and transmitted electronically using CEHRT. </t>
    </r>
  </si>
  <si>
    <r>
      <rPr>
        <b/>
        <sz val="16"/>
        <color indexed="8"/>
        <rFont val="Calibri"/>
        <family val="2"/>
      </rPr>
      <t xml:space="preserve">Note: </t>
    </r>
    <r>
      <rPr>
        <sz val="16"/>
        <color indexed="8"/>
        <rFont val="Calibri"/>
        <family val="2"/>
      </rPr>
      <t xml:space="preserve">EPs must satisfy both of the following measures in order to meet the objective
</t>
    </r>
    <r>
      <rPr>
        <b/>
        <u val="single"/>
        <sz val="16"/>
        <color indexed="8"/>
        <rFont val="Calibri"/>
        <family val="2"/>
      </rPr>
      <t>Measure 1:</t>
    </r>
    <r>
      <rPr>
        <sz val="16"/>
        <color indexed="8"/>
        <rFont val="Calibri"/>
        <family val="2"/>
      </rPr>
      <t xml:space="preserve"> Implement five clinical decision support interventions related to four or more clinical quality measures at a relevant point in patient care for the entire EHR reporting period. Absent four clinical quality measures related to an EP's scope of practice or patient population, the clinical decision support interventions must be related to high-priority health conditions.
</t>
    </r>
    <r>
      <rPr>
        <b/>
        <u val="single"/>
        <sz val="16"/>
        <color indexed="8"/>
        <rFont val="Calibri"/>
        <family val="2"/>
      </rPr>
      <t>Measure 2:</t>
    </r>
    <r>
      <rPr>
        <sz val="16"/>
        <color indexed="8"/>
        <rFont val="Calibri"/>
        <family val="2"/>
      </rPr>
      <t xml:space="preserve"> The EP has enabled and implemented the functionality for drug-drug and drug allergy interaction checks for the entire EHR reporting period.</t>
    </r>
  </si>
  <si>
    <r>
      <rPr>
        <b/>
        <sz val="16"/>
        <color indexed="8"/>
        <rFont val="Calibri"/>
        <family val="2"/>
      </rPr>
      <t xml:space="preserve">Note: An EP, through a combination of meeting the thresholds and exclusions (or both), must satisfy all three measures for this objective. 
</t>
    </r>
    <r>
      <rPr>
        <b/>
        <u val="single"/>
        <sz val="16"/>
        <color indexed="8"/>
        <rFont val="Calibri"/>
        <family val="2"/>
      </rPr>
      <t>Measure 1:</t>
    </r>
    <r>
      <rPr>
        <sz val="16"/>
        <color indexed="8"/>
        <rFont val="Calibri"/>
        <family val="2"/>
      </rPr>
      <t xml:space="preserve"> More than 60 percent of medication orders created by the EP during the EHR reporting period are recorded using computerized provider order entry.
</t>
    </r>
    <r>
      <rPr>
        <b/>
        <u val="single"/>
        <sz val="16"/>
        <color indexed="8"/>
        <rFont val="Calibri"/>
        <family val="2"/>
      </rPr>
      <t>Measure 2:</t>
    </r>
    <r>
      <rPr>
        <sz val="16"/>
        <color indexed="8"/>
        <rFont val="Calibri"/>
        <family val="2"/>
      </rPr>
      <t xml:space="preserve"> More than 30 percent of laboratory orders created by the EP during the EHR reporting period are recorded using computerized provider order entry.
</t>
    </r>
    <r>
      <rPr>
        <b/>
        <u val="single"/>
        <sz val="16"/>
        <color indexed="8"/>
        <rFont val="Calibri"/>
        <family val="2"/>
      </rPr>
      <t>Measure 3:</t>
    </r>
    <r>
      <rPr>
        <sz val="16"/>
        <color indexed="8"/>
        <rFont val="Calibri"/>
        <family val="2"/>
      </rPr>
      <t xml:space="preserve"> More than 30 percent of radiology orders created by the EP during the EHR reporting period are recorded using computerized provider order entry.</t>
    </r>
  </si>
  <si>
    <r>
      <rPr>
        <b/>
        <sz val="16"/>
        <color indexed="8"/>
        <rFont val="Calibri"/>
        <family val="2"/>
      </rPr>
      <t>Exclusion for Measure 1</t>
    </r>
    <r>
      <rPr>
        <sz val="16"/>
        <color indexed="8"/>
        <rFont val="Calibri"/>
        <family val="2"/>
      </rPr>
      <t xml:space="preserve">: Any EP who writes fewer than 100 medication orders during the EHR reporting period.
</t>
    </r>
    <r>
      <rPr>
        <b/>
        <sz val="16"/>
        <color indexed="8"/>
        <rFont val="Calibri"/>
        <family val="2"/>
      </rPr>
      <t>Exclusion for Measure 2</t>
    </r>
    <r>
      <rPr>
        <sz val="16"/>
        <color indexed="8"/>
        <rFont val="Calibri"/>
        <family val="2"/>
      </rPr>
      <t xml:space="preserve">: Any EP who writes fewer than 100 laboratory orders during the EHR reporting period. 
</t>
    </r>
    <r>
      <rPr>
        <b/>
        <i/>
        <u val="single"/>
        <sz val="16"/>
        <color indexed="8"/>
        <rFont val="Calibri"/>
        <family val="2"/>
      </rPr>
      <t>Alternate Exclusion Measure 2:</t>
    </r>
    <r>
      <rPr>
        <sz val="16"/>
        <color indexed="8"/>
        <rFont val="Calibri"/>
        <family val="2"/>
      </rPr>
      <t xml:space="preserve"> EPs scheduled to be in Stage 1 in 2016 may claim an exclusion for measure 2 (laboratory orders) of the Modified Stage 2 CPOE objective for an EHR reporting period in 2016. 
</t>
    </r>
    <r>
      <rPr>
        <b/>
        <sz val="16"/>
        <color indexed="8"/>
        <rFont val="Calibri"/>
        <family val="2"/>
      </rPr>
      <t>Exclusion for Measure 3</t>
    </r>
    <r>
      <rPr>
        <sz val="16"/>
        <color indexed="8"/>
        <rFont val="Calibri"/>
        <family val="2"/>
      </rPr>
      <t xml:space="preserve">: Any EP who writes fewer than 100 radiology orders during the EHR
reporting period.
</t>
    </r>
    <r>
      <rPr>
        <b/>
        <i/>
        <u val="single"/>
        <sz val="16"/>
        <color indexed="8"/>
        <rFont val="Calibri"/>
        <family val="2"/>
      </rPr>
      <t>Alternative Exclusion Measure 3:</t>
    </r>
    <r>
      <rPr>
        <sz val="16"/>
        <color indexed="8"/>
        <rFont val="Calibri"/>
        <family val="2"/>
      </rPr>
      <t xml:space="preserve"> EPs scheduled to be in Stage 1 in 2016 may claim an exclusion for measure 3 (radiology orders) of the Modified Stage 2 CPOE objective for an EHR reporting period in 2016. </t>
    </r>
  </si>
  <si>
    <r>
      <t>Measure 1 (Medication): More than 60%</t>
    </r>
    <r>
      <rPr>
        <b/>
        <sz val="16"/>
        <color indexed="10"/>
        <rFont val="Calibri"/>
        <family val="2"/>
      </rPr>
      <t xml:space="preserve"> </t>
    </r>
    <r>
      <rPr>
        <b/>
        <sz val="16"/>
        <color indexed="8"/>
        <rFont val="Calibri"/>
        <family val="2"/>
      </rPr>
      <t>of medication orders created by the EP during the EHR Reporting period are recorded using CPOE.</t>
    </r>
  </si>
  <si>
    <r>
      <rPr>
        <b/>
        <u val="single"/>
        <sz val="16"/>
        <color indexed="8"/>
        <rFont val="Calibri"/>
        <family val="2"/>
      </rPr>
      <t>Measure</t>
    </r>
    <r>
      <rPr>
        <sz val="16"/>
        <color indexed="8"/>
        <rFont val="Calibri"/>
        <family val="2"/>
      </rPr>
      <t xml:space="preserve">: More than 50 percent of permissible prescriptions written by the EP are queried for a drug formulary and transmitted electronically using CEHRT
</t>
    </r>
  </si>
  <si>
    <r>
      <rPr>
        <b/>
        <sz val="16"/>
        <color indexed="8"/>
        <rFont val="Calibri"/>
        <family val="2"/>
      </rPr>
      <t>Exclusion 1:</t>
    </r>
    <r>
      <rPr>
        <sz val="16"/>
        <color indexed="8"/>
        <rFont val="Calibri"/>
        <family val="2"/>
      </rPr>
      <t xml:space="preserve"> Any EP who writes fewer than 100 permissible prescriptions during the EHR reporting period; or 
</t>
    </r>
    <r>
      <rPr>
        <b/>
        <sz val="16"/>
        <color indexed="8"/>
        <rFont val="Calibri"/>
        <family val="2"/>
      </rPr>
      <t>Exclusion 2:</t>
    </r>
    <r>
      <rPr>
        <sz val="16"/>
        <color indexed="8"/>
        <rFont val="Calibri"/>
        <family val="2"/>
      </rPr>
      <t xml:space="preserve"> Any EP who does not have a pharmacy within his or her organization and there are no pharmacies that accept electronic prescriptions within 10 miles of the EP's practice location at the start of his/her EHR reporting period.</t>
    </r>
  </si>
  <si>
    <r>
      <t xml:space="preserve">Any EP who transfers a patient to another setting or refers a patient to another provider less than 100 times during the EHR reporting period.
</t>
    </r>
  </si>
  <si>
    <r>
      <rPr>
        <b/>
        <sz val="16"/>
        <color indexed="8"/>
        <rFont val="Calibri"/>
        <family val="2"/>
      </rPr>
      <t xml:space="preserve">Numerator= </t>
    </r>
    <r>
      <rPr>
        <sz val="16"/>
        <color indexed="8"/>
        <rFont val="Calibri"/>
        <family val="2"/>
      </rPr>
      <t>The number of transitions of care and referrals in the denominator where a summary of care record was created using CEHRT and exchanged electronically.</t>
    </r>
  </si>
  <si>
    <r>
      <rPr>
        <b/>
        <sz val="16"/>
        <color indexed="8"/>
        <rFont val="Calibri"/>
        <family val="2"/>
      </rPr>
      <t xml:space="preserve">Denominator= </t>
    </r>
    <r>
      <rPr>
        <sz val="16"/>
        <color indexed="8"/>
        <rFont val="Calibri"/>
        <family val="2"/>
      </rPr>
      <t>Number of transitions of care and referrals during the EHR reporting period for which the EP was the transferring or referring provider.</t>
    </r>
  </si>
  <si>
    <r>
      <rPr>
        <b/>
        <sz val="16"/>
        <color indexed="8"/>
        <rFont val="Calibri"/>
        <family val="2"/>
      </rPr>
      <t>Numerator=</t>
    </r>
    <r>
      <rPr>
        <sz val="16"/>
        <color indexed="8"/>
        <rFont val="Calibri"/>
        <family val="2"/>
      </rPr>
      <t xml:space="preserve"> Number of patients in the denominator who were provided patient-specific education resources identified by the CEHRT.</t>
    </r>
  </si>
  <si>
    <r>
      <rPr>
        <b/>
        <sz val="16"/>
        <color indexed="8"/>
        <rFont val="Calibri"/>
        <family val="2"/>
      </rPr>
      <t xml:space="preserve">Denominator= </t>
    </r>
    <r>
      <rPr>
        <sz val="16"/>
        <color indexed="8"/>
        <rFont val="Calibri"/>
        <family val="2"/>
      </rPr>
      <t>Number of unique patients with office visits seen by the EP during the EHR reporting period.</t>
    </r>
  </si>
  <si>
    <r>
      <rPr>
        <b/>
        <sz val="16"/>
        <color indexed="8"/>
        <rFont val="Calibri"/>
        <family val="2"/>
      </rPr>
      <t xml:space="preserve">Numerator= </t>
    </r>
    <r>
      <rPr>
        <sz val="16"/>
        <color indexed="8"/>
        <rFont val="Calibri"/>
        <family val="2"/>
      </rPr>
      <t>The number of transitions of care in the denominator where medication reconciliation was performed.</t>
    </r>
  </si>
  <si>
    <r>
      <rPr>
        <b/>
        <sz val="16"/>
        <color indexed="8"/>
        <rFont val="Calibri"/>
        <family val="2"/>
      </rPr>
      <t xml:space="preserve">Denominator= </t>
    </r>
    <r>
      <rPr>
        <sz val="16"/>
        <color indexed="8"/>
        <rFont val="Calibri"/>
        <family val="2"/>
      </rPr>
      <t>Number of transitions of care during the EHR reporting period for which the EP was the receiving party of the transition.</t>
    </r>
  </si>
  <si>
    <r>
      <rPr>
        <b/>
        <u val="single"/>
        <sz val="16"/>
        <color indexed="8"/>
        <rFont val="Calibri"/>
        <family val="2"/>
      </rPr>
      <t>Measure 1:</t>
    </r>
    <r>
      <rPr>
        <sz val="16"/>
        <color indexed="8"/>
        <rFont val="Calibri"/>
        <family val="2"/>
      </rPr>
      <t xml:space="preserve"> More than 50 percent of all unique patients seen by the EP during the EHR reporting period are provided timely access to view online, download, and transmit to a third party their health information subject to the EP's discretion to withhold certain information.
</t>
    </r>
    <r>
      <rPr>
        <b/>
        <u val="single"/>
        <sz val="16"/>
        <color indexed="8"/>
        <rFont val="Calibri"/>
        <family val="2"/>
      </rPr>
      <t>Measure 2:</t>
    </r>
    <r>
      <rPr>
        <sz val="16"/>
        <color indexed="8"/>
        <rFont val="Calibri"/>
        <family val="2"/>
      </rPr>
      <t xml:space="preserve">  At least one patient seen by the EP during the EHR reporting period (or patient-authorized representative) views, downloads, or transmits his or her health information to a third party during the EHR reporting period. </t>
    </r>
  </si>
  <si>
    <r>
      <rPr>
        <b/>
        <sz val="16"/>
        <color indexed="8"/>
        <rFont val="Calibri"/>
        <family val="2"/>
      </rPr>
      <t>Exclusion 1 (for Measures 1 or 2):</t>
    </r>
    <r>
      <rPr>
        <sz val="16"/>
        <color indexed="8"/>
        <rFont val="Calibri"/>
        <family val="2"/>
      </rPr>
      <t xml:space="preserve"> Any EP who neither orders nor creates any of the information listed for inclusion as part of the measures except for “Patient Name” and “Provider’s name and office contact information.” 
</t>
    </r>
    <r>
      <rPr>
        <b/>
        <sz val="16"/>
        <color indexed="8"/>
        <rFont val="Calibri"/>
        <family val="2"/>
      </rPr>
      <t>Exclusion 2 (only for Measure 2):</t>
    </r>
    <r>
      <rPr>
        <sz val="16"/>
        <color indexed="8"/>
        <rFont val="Calibri"/>
        <family val="2"/>
      </rPr>
      <t xml:space="preserve"> Any EP who neither orders nor creates any of the information listed for inclusion as part of the measures except for “Patient Name” and “Provider’s name and office contact information;” or conducts 50 percent or more of his or her patient encounters in a county that does not have 50 percent or more of its housing units with 4Mbps broadband availability according to the latest information available from the FCC on the first day of the EHR reporting period.
</t>
    </r>
  </si>
  <si>
    <r>
      <rPr>
        <b/>
        <sz val="16"/>
        <color indexed="8"/>
        <rFont val="Calibri"/>
        <family val="2"/>
      </rPr>
      <t xml:space="preserve">Numerator Measure 1= </t>
    </r>
    <r>
      <rPr>
        <sz val="16"/>
        <color indexed="8"/>
        <rFont val="Calibri"/>
        <family val="2"/>
      </rPr>
      <t>The number of patients in the denominator who have access to view online, download and transmit their health information within 4 business days after the information is available to the EP.</t>
    </r>
  </si>
  <si>
    <r>
      <rPr>
        <b/>
        <sz val="16"/>
        <color indexed="8"/>
        <rFont val="Calibri"/>
        <family val="2"/>
      </rPr>
      <t>Denominator Measure 1=</t>
    </r>
    <r>
      <rPr>
        <sz val="16"/>
        <color indexed="8"/>
        <rFont val="Calibri"/>
        <family val="2"/>
      </rPr>
      <t xml:space="preserve"> Number of unique patients seen by the EP during the EHR reporting period.</t>
    </r>
  </si>
  <si>
    <r>
      <rPr>
        <b/>
        <sz val="16"/>
        <color indexed="8"/>
        <rFont val="Calibri"/>
        <family val="2"/>
      </rPr>
      <t xml:space="preserve">Numerator Measure 2= </t>
    </r>
    <r>
      <rPr>
        <sz val="16"/>
        <color indexed="8"/>
        <rFont val="Calibri"/>
        <family val="2"/>
      </rPr>
      <t>The number of patients in the denominator (or patient-authorized representative) who view, download, or transmit to a third party their health information.</t>
    </r>
  </si>
  <si>
    <r>
      <rPr>
        <b/>
        <sz val="16"/>
        <color indexed="8"/>
        <rFont val="Calibri"/>
        <family val="2"/>
      </rPr>
      <t>Denominator Measure 2=</t>
    </r>
    <r>
      <rPr>
        <sz val="16"/>
        <color indexed="8"/>
        <rFont val="Calibri"/>
        <family val="2"/>
      </rPr>
      <t xml:space="preserve"> Number of unique patients seen by the EP during the EHR reporting period.</t>
    </r>
  </si>
  <si>
    <r>
      <rPr>
        <b/>
        <sz val="16"/>
        <color indexed="8"/>
        <rFont val="Calibri"/>
        <family val="2"/>
      </rPr>
      <t xml:space="preserve">Exclusion 1: </t>
    </r>
    <r>
      <rPr>
        <sz val="16"/>
        <color indexed="8"/>
        <rFont val="Calibri"/>
        <family val="2"/>
      </rPr>
      <t xml:space="preserve">Any EP who has no office visits during the EHR reporting period.
</t>
    </r>
    <r>
      <rPr>
        <b/>
        <sz val="16"/>
        <color indexed="8"/>
        <rFont val="Calibri"/>
        <family val="2"/>
      </rPr>
      <t>Exclusion 2</t>
    </r>
    <r>
      <rPr>
        <sz val="16"/>
        <color indexed="8"/>
        <rFont val="Calibri"/>
        <family val="2"/>
      </rPr>
      <t xml:space="preserve">: Any EP who conducts 50 percent or more of his or her patient encounters in a county that does not have 50 percent or more of its housing units with 4Mbps broadband availability according to the latest information available from the FCC on the first day of the EHR reporting period. 
</t>
    </r>
  </si>
  <si>
    <r>
      <rPr>
        <b/>
        <sz val="16"/>
        <color indexed="8"/>
        <rFont val="Calibri"/>
        <family val="2"/>
      </rPr>
      <t xml:space="preserve">Numerator = </t>
    </r>
    <r>
      <rPr>
        <sz val="16"/>
        <color indexed="8"/>
        <rFont val="Calibri"/>
        <family val="2"/>
      </rPr>
      <t>The number of patients in the denominator for whom a secure electronic message is sent to the patient (or patient-authorized representative), or in response to a secure message sent by the patient (or patient-authorized representative).</t>
    </r>
  </si>
  <si>
    <r>
      <rPr>
        <b/>
        <sz val="16"/>
        <color indexed="8"/>
        <rFont val="Calibri"/>
        <family val="2"/>
      </rPr>
      <t>Denominator =</t>
    </r>
    <r>
      <rPr>
        <sz val="16"/>
        <color indexed="8"/>
        <rFont val="Calibri"/>
        <family val="2"/>
      </rPr>
      <t xml:space="preserve"> Number of unique patients seen by the EP during the EHR reporting period.</t>
    </r>
  </si>
  <si>
    <r>
      <rPr>
        <b/>
        <sz val="16"/>
        <color indexed="8"/>
        <rFont val="Calibri"/>
        <family val="2"/>
      </rPr>
      <t>EPs must meet at least 2 Public Health Reporting measures for 2016.</t>
    </r>
    <r>
      <rPr>
        <sz val="16"/>
        <color indexed="8"/>
        <rFont val="Calibri"/>
        <family val="2"/>
      </rPr>
      <t xml:space="preserve">
</t>
    </r>
    <r>
      <rPr>
        <b/>
        <sz val="16"/>
        <color indexed="8"/>
        <rFont val="Calibri"/>
        <family val="2"/>
      </rPr>
      <t>Measure Option 1</t>
    </r>
    <r>
      <rPr>
        <sz val="16"/>
        <color indexed="8"/>
        <rFont val="Calibri"/>
        <family val="2"/>
      </rPr>
      <t xml:space="preserve"> - Immunization Registry Reporting: The EP is in active engagement with a public health agency to submit immunization data. 
</t>
    </r>
    <r>
      <rPr>
        <b/>
        <sz val="16"/>
        <color indexed="8"/>
        <rFont val="Calibri"/>
        <family val="2"/>
      </rPr>
      <t>Measure Option 2</t>
    </r>
    <r>
      <rPr>
        <sz val="16"/>
        <color indexed="8"/>
        <rFont val="Calibri"/>
        <family val="2"/>
      </rPr>
      <t xml:space="preserve"> – Syndromic Surveillance Reporting: The EP is in active engagement with a public health agency to submit syndromic surveillance data. 
</t>
    </r>
    <r>
      <rPr>
        <b/>
        <sz val="16"/>
        <color indexed="8"/>
        <rFont val="Calibri"/>
        <family val="2"/>
      </rPr>
      <t>Measure Option 3</t>
    </r>
    <r>
      <rPr>
        <sz val="16"/>
        <color indexed="8"/>
        <rFont val="Calibri"/>
        <family val="2"/>
      </rPr>
      <t xml:space="preserve"> – Specialized Registry Reporting: The EP is in active engagement to submit data to a specialized registry.</t>
    </r>
  </si>
  <si>
    <r>
      <rPr>
        <b/>
        <i/>
        <sz val="15"/>
        <color indexed="8"/>
        <rFont val="Calibri"/>
        <family val="2"/>
      </rPr>
      <t xml:space="preserve">Immunization Registry Reporting </t>
    </r>
    <r>
      <rPr>
        <sz val="15"/>
        <color indexed="8"/>
        <rFont val="Calibri"/>
        <family val="2"/>
      </rPr>
      <t xml:space="preserve">
</t>
    </r>
    <r>
      <rPr>
        <b/>
        <sz val="15"/>
        <color indexed="8"/>
        <rFont val="Calibri"/>
        <family val="2"/>
      </rPr>
      <t>Exclusion 1</t>
    </r>
    <r>
      <rPr>
        <sz val="15"/>
        <color indexed="8"/>
        <rFont val="Calibri"/>
        <family val="2"/>
      </rPr>
      <t xml:space="preserve">: Does not administer any immunizations to any of the populations for which data is collected by their jurisdiction's immunization registry or immunization information system during the EHR reporting period; 
</t>
    </r>
    <r>
      <rPr>
        <b/>
        <sz val="15"/>
        <color indexed="8"/>
        <rFont val="Calibri"/>
        <family val="2"/>
      </rPr>
      <t xml:space="preserve">Exclusion 2: </t>
    </r>
    <r>
      <rPr>
        <sz val="15"/>
        <color indexed="8"/>
        <rFont val="Calibri"/>
        <family val="2"/>
      </rPr>
      <t xml:space="preserve">Operates in a jurisdiction for which no immunization registry or immunization information system is capable of accepting the specific standards required to meet the CEHRT definition at the start of the EHR reporting period; or 
</t>
    </r>
    <r>
      <rPr>
        <b/>
        <sz val="15"/>
        <color indexed="8"/>
        <rFont val="Calibri"/>
        <family val="2"/>
      </rPr>
      <t>Exclusion 3:</t>
    </r>
    <r>
      <rPr>
        <sz val="15"/>
        <color indexed="8"/>
        <rFont val="Calibri"/>
        <family val="2"/>
      </rPr>
      <t xml:space="preserve"> Operates in a jurisdiction where no immunization registry or immunization information system has declared readiness to receive immunization data from the EP at the start of the EHR reporting period. 
</t>
    </r>
    <r>
      <rPr>
        <b/>
        <i/>
        <sz val="15"/>
        <color indexed="8"/>
        <rFont val="Calibri"/>
        <family val="2"/>
      </rPr>
      <t xml:space="preserve">Syndromic Surveillance </t>
    </r>
    <r>
      <rPr>
        <sz val="15"/>
        <color indexed="8"/>
        <rFont val="Calibri"/>
        <family val="2"/>
      </rPr>
      <t xml:space="preserve">
</t>
    </r>
    <r>
      <rPr>
        <b/>
        <sz val="15"/>
        <color indexed="8"/>
        <rFont val="Calibri"/>
        <family val="2"/>
      </rPr>
      <t xml:space="preserve">Exclusion 4: </t>
    </r>
    <r>
      <rPr>
        <sz val="15"/>
        <color indexed="8"/>
        <rFont val="Calibri"/>
        <family val="2"/>
      </rPr>
      <t xml:space="preserve">Is not in a category of providers from which ambulatory syndromic surveillance data is collected by their jurisdiction's syndromic surveillance system; 
</t>
    </r>
    <r>
      <rPr>
        <b/>
        <sz val="15"/>
        <color indexed="8"/>
        <rFont val="Calibri"/>
        <family val="2"/>
      </rPr>
      <t>Exclusion 5:</t>
    </r>
    <r>
      <rPr>
        <sz val="15"/>
        <color indexed="8"/>
        <rFont val="Calibri"/>
        <family val="2"/>
      </rPr>
      <t xml:space="preserve"> Operates in a jurisdiction for which no public health agency is capable of receiving electronic syndromic surveillance data from EPs in the specific standards required to meet the CEHRT definition at the start of the EHR reporting period; or 
</t>
    </r>
    <r>
      <rPr>
        <b/>
        <sz val="15"/>
        <color indexed="8"/>
        <rFont val="Calibri"/>
        <family val="2"/>
      </rPr>
      <t xml:space="preserve">Exclusion 6: </t>
    </r>
    <r>
      <rPr>
        <sz val="15"/>
        <color indexed="8"/>
        <rFont val="Calibri"/>
        <family val="2"/>
      </rPr>
      <t xml:space="preserve">Operates in a jurisdiction where no public health agency has declared readiness to receive, syndromic surveillance data from EPs at the start of the EHR reporting period. 
</t>
    </r>
    <r>
      <rPr>
        <b/>
        <i/>
        <sz val="15"/>
        <color indexed="8"/>
        <rFont val="Calibri"/>
        <family val="2"/>
      </rPr>
      <t xml:space="preserve">Specialized Registry Reporting </t>
    </r>
    <r>
      <rPr>
        <sz val="15"/>
        <color indexed="8"/>
        <rFont val="Calibri"/>
        <family val="2"/>
      </rPr>
      <t xml:space="preserve">
</t>
    </r>
    <r>
      <rPr>
        <b/>
        <sz val="15"/>
        <color indexed="8"/>
        <rFont val="Calibri"/>
        <family val="2"/>
      </rPr>
      <t xml:space="preserve">Exclusion 7: </t>
    </r>
    <r>
      <rPr>
        <sz val="15"/>
        <color indexed="8"/>
        <rFont val="Calibri"/>
        <family val="2"/>
      </rPr>
      <t xml:space="preserve">Does not diagnose or treat any disease or condition associated with, or collect relevant data that is collected by, a specialized registry in their jurisdiction during the EHR reporting period; 
</t>
    </r>
    <r>
      <rPr>
        <b/>
        <sz val="15"/>
        <color indexed="8"/>
        <rFont val="Calibri"/>
        <family val="2"/>
      </rPr>
      <t>Exclusion 8:</t>
    </r>
    <r>
      <rPr>
        <sz val="15"/>
        <color indexed="8"/>
        <rFont val="Calibri"/>
        <family val="2"/>
      </rPr>
      <t xml:space="preserve"> Operates in a jurisdiction for which no specialized registry is capable of accepting electronic registry transactions in the specific standards required to meet the CEHRT definition at the start of the EHR reporting period; or 
</t>
    </r>
    <r>
      <rPr>
        <b/>
        <sz val="15"/>
        <color indexed="8"/>
        <rFont val="Calibri"/>
        <family val="2"/>
      </rPr>
      <t>Exclusion 9:</t>
    </r>
    <r>
      <rPr>
        <sz val="15"/>
        <color indexed="8"/>
        <rFont val="Calibri"/>
        <family val="2"/>
      </rPr>
      <t xml:space="preserve"> Operates in a jurisdiction where no specialized registry for which the EP is eligible has declared readiness to receive electronic registry transactions at the beginning of the EHR reporting period.</t>
    </r>
  </si>
  <si>
    <r>
      <rPr>
        <b/>
        <sz val="16"/>
        <color indexed="8"/>
        <rFont val="Calibri"/>
        <family val="2"/>
      </rPr>
      <t>Measure 2:</t>
    </r>
    <r>
      <rPr>
        <sz val="16"/>
        <color indexed="8"/>
        <rFont val="Calibri"/>
        <family val="2"/>
      </rPr>
      <t xml:space="preserve"> EPs may claim an alternate exclusion for measure 2 (syndromic surveillance reporting) for an EHR reporting period in 2016.
</t>
    </r>
    <r>
      <rPr>
        <b/>
        <sz val="16"/>
        <color indexed="8"/>
        <rFont val="Calibri"/>
        <family val="2"/>
      </rPr>
      <t>Measure 3</t>
    </r>
    <r>
      <rPr>
        <sz val="16"/>
        <color indexed="8"/>
        <rFont val="Calibri"/>
        <family val="2"/>
      </rPr>
      <t xml:space="preserve">: EPs may claim an alternate exclusion for measure 3 (specialized registry reporting) for an EHR reporting period in 2016. </t>
    </r>
  </si>
  <si>
    <r>
      <rPr>
        <b/>
        <sz val="16"/>
        <color indexed="8"/>
        <rFont val="Calibri"/>
        <family val="2"/>
      </rPr>
      <t xml:space="preserve">Denominator= </t>
    </r>
    <r>
      <rPr>
        <sz val="16"/>
        <color indexed="8"/>
        <rFont val="Calibri"/>
        <family val="2"/>
      </rPr>
      <t>Number of permissible prescriptions written during the EHR reporting period for drugs requiring a prescription in order to be dispensed.</t>
    </r>
  </si>
  <si>
    <r>
      <rPr>
        <b/>
        <sz val="16"/>
        <color indexed="8"/>
        <rFont val="Calibri"/>
        <family val="2"/>
      </rPr>
      <t xml:space="preserve">Numerator= </t>
    </r>
    <r>
      <rPr>
        <sz val="16"/>
        <color indexed="8"/>
        <rFont val="Calibri"/>
        <family val="2"/>
      </rPr>
      <t xml:space="preserve">The number of prescriptions in the denominator
generated, queried for a drug formulary, and transmitted electronically using CEHRT. </t>
    </r>
  </si>
  <si>
    <r>
      <rPr>
        <b/>
        <sz val="12"/>
        <color indexed="8"/>
        <rFont val="Calibri"/>
        <family val="2"/>
      </rPr>
      <t xml:space="preserve">
</t>
    </r>
    <r>
      <rPr>
        <sz val="12"/>
        <color indexed="8"/>
        <rFont val="Calibri"/>
        <family val="2"/>
      </rPr>
      <t xml:space="preserve">
Please complete this file and return to NY Medicaid by email to attestation@health.ny.gov. 
</t>
    </r>
  </si>
  <si>
    <r>
      <rPr>
        <b/>
        <sz val="16"/>
        <color indexed="8"/>
        <rFont val="Calibri"/>
        <family val="2"/>
      </rPr>
      <t xml:space="preserve">Note: </t>
    </r>
    <r>
      <rPr>
        <sz val="16"/>
        <color indexed="8"/>
        <rFont val="Calibri"/>
        <family val="2"/>
      </rPr>
      <t xml:space="preserve">EPs must satisfy both of the following measures in order to meet the objective
</t>
    </r>
    <r>
      <rPr>
        <b/>
        <u val="single"/>
        <sz val="16"/>
        <color indexed="8"/>
        <rFont val="Calibri"/>
        <family val="2"/>
      </rPr>
      <t>Measure 1:</t>
    </r>
    <r>
      <rPr>
        <sz val="16"/>
        <color indexed="8"/>
        <rFont val="Calibri"/>
        <family val="2"/>
      </rPr>
      <t xml:space="preserve"> Implement five clinical decision support interventions related to four or more clinical quality measures at a relevant point in patient care for the entire EHR reporting period. Absent four clinical quality measures related to an EP's scope of practice or patient population, the clinical decision support interventions must be related to high-priority health conditions.
</t>
    </r>
    <r>
      <rPr>
        <b/>
        <u val="single"/>
        <sz val="16"/>
        <color indexed="8"/>
        <rFont val="Calibri"/>
        <family val="2"/>
      </rPr>
      <t>Measure 2:</t>
    </r>
    <r>
      <rPr>
        <sz val="16"/>
        <color indexed="8"/>
        <rFont val="Calibri"/>
        <family val="2"/>
      </rPr>
      <t xml:space="preserve"> The EP has enabled and implemented the functionality for drug-drug and drug allergy interaction checks for the entire EHR reporting period.</t>
    </r>
  </si>
  <si>
    <r>
      <rPr>
        <b/>
        <sz val="16"/>
        <color indexed="8"/>
        <rFont val="Calibri"/>
        <family val="2"/>
      </rPr>
      <t xml:space="preserve">Note: An EP, through a combination of meeting the thresholds and exclusions (or both), must satisfy all three measures for this objective. 
</t>
    </r>
    <r>
      <rPr>
        <b/>
        <u val="single"/>
        <sz val="16"/>
        <color indexed="8"/>
        <rFont val="Calibri"/>
        <family val="2"/>
      </rPr>
      <t>Measure 1:</t>
    </r>
    <r>
      <rPr>
        <sz val="16"/>
        <color indexed="8"/>
        <rFont val="Calibri"/>
        <family val="2"/>
      </rPr>
      <t xml:space="preserve"> More than 60 percent of medication orders created by the EP during the EHR reporting period are recorded using  computerized provider order entry.
</t>
    </r>
    <r>
      <rPr>
        <b/>
        <u val="single"/>
        <sz val="16"/>
        <color indexed="8"/>
        <rFont val="Calibri"/>
        <family val="2"/>
      </rPr>
      <t>Measure 2:</t>
    </r>
    <r>
      <rPr>
        <sz val="16"/>
        <color indexed="8"/>
        <rFont val="Calibri"/>
        <family val="2"/>
      </rPr>
      <t xml:space="preserve"> More than 30 percent of laboratory orders created by the EP during the EHR reporting period are recorded using computerized provider order entry.
</t>
    </r>
    <r>
      <rPr>
        <b/>
        <u val="single"/>
        <sz val="16"/>
        <color indexed="8"/>
        <rFont val="Calibri"/>
        <family val="2"/>
      </rPr>
      <t>Measure 3:</t>
    </r>
    <r>
      <rPr>
        <sz val="16"/>
        <color indexed="8"/>
        <rFont val="Calibri"/>
        <family val="2"/>
      </rPr>
      <t xml:space="preserve"> More than 30 percent of radiology orders created by the EP during the EHR reporting period are recorded using computerized provider order entry.</t>
    </r>
  </si>
  <si>
    <r>
      <rPr>
        <b/>
        <sz val="16"/>
        <color indexed="8"/>
        <rFont val="Calibri"/>
        <family val="2"/>
      </rPr>
      <t>Exclusion for Measure 1</t>
    </r>
    <r>
      <rPr>
        <sz val="16"/>
        <color indexed="8"/>
        <rFont val="Calibri"/>
        <family val="2"/>
      </rPr>
      <t xml:space="preserve">: Any EP who writes fewer than 100 medication orders during the EHR reporting period.
</t>
    </r>
    <r>
      <rPr>
        <b/>
        <sz val="16"/>
        <color indexed="8"/>
        <rFont val="Calibri"/>
        <family val="2"/>
      </rPr>
      <t>Exclusion for Measure 2</t>
    </r>
    <r>
      <rPr>
        <sz val="16"/>
        <color indexed="8"/>
        <rFont val="Calibri"/>
        <family val="2"/>
      </rPr>
      <t xml:space="preserve">: Any EP who writes fewer than 100 laboratory orders during the EHR reporting period. 
</t>
    </r>
    <r>
      <rPr>
        <b/>
        <sz val="16"/>
        <color indexed="8"/>
        <rFont val="Calibri"/>
        <family val="2"/>
      </rPr>
      <t>Exclusion for Measure 3</t>
    </r>
    <r>
      <rPr>
        <sz val="16"/>
        <color indexed="8"/>
        <rFont val="Calibri"/>
        <family val="2"/>
      </rPr>
      <t>: Any EP who writes fewer than 100 radiology orders during the EHR reporting period.</t>
    </r>
  </si>
  <si>
    <r>
      <rPr>
        <b/>
        <u val="single"/>
        <sz val="16"/>
        <color indexed="8"/>
        <rFont val="Calibri"/>
        <family val="2"/>
      </rPr>
      <t>Measure</t>
    </r>
    <r>
      <rPr>
        <sz val="16"/>
        <color indexed="8"/>
        <rFont val="Calibri"/>
        <family val="2"/>
      </rPr>
      <t xml:space="preserve">: More than 50 percent of permissible prescriptions written by the EP are queried for a drug formulary and transmitted electronically using CEHRT.
</t>
    </r>
  </si>
  <si>
    <r>
      <rPr>
        <b/>
        <sz val="16"/>
        <color indexed="8"/>
        <rFont val="Calibri"/>
        <family val="2"/>
      </rPr>
      <t>Exclusion 1:</t>
    </r>
    <r>
      <rPr>
        <sz val="16"/>
        <color indexed="8"/>
        <rFont val="Calibri"/>
        <family val="2"/>
      </rPr>
      <t xml:space="preserve"> Any EP who writes fewer than 100 permissible prescriptions during the EHR reporting period; or 
</t>
    </r>
    <r>
      <rPr>
        <b/>
        <sz val="16"/>
        <color indexed="8"/>
        <rFont val="Calibri"/>
        <family val="2"/>
      </rPr>
      <t>Exclusion 2:</t>
    </r>
    <r>
      <rPr>
        <sz val="16"/>
        <color indexed="8"/>
        <rFont val="Calibri"/>
        <family val="2"/>
      </rPr>
      <t xml:space="preserve"> Any EP who does not have a pharmacy within his or her organization and there are no pharmacies that accept electronic prescriptions within 10 miles of the EP's practice location at the start of his/her EHR reporting period.</t>
    </r>
  </si>
  <si>
    <r>
      <rPr>
        <b/>
        <sz val="16"/>
        <color indexed="8"/>
        <rFont val="Calibri"/>
        <family val="2"/>
      </rPr>
      <t xml:space="preserve">Numerator= </t>
    </r>
    <r>
      <rPr>
        <sz val="16"/>
        <color indexed="8"/>
        <rFont val="Calibri"/>
        <family val="2"/>
      </rPr>
      <t>The number of transitions of care and referrals in the denominator where a summary of care record was created using CEHRT and exchanged electronically.</t>
    </r>
  </si>
  <si>
    <r>
      <rPr>
        <b/>
        <sz val="16"/>
        <color indexed="8"/>
        <rFont val="Calibri"/>
        <family val="2"/>
      </rPr>
      <t xml:space="preserve">Denominator= </t>
    </r>
    <r>
      <rPr>
        <sz val="16"/>
        <color indexed="8"/>
        <rFont val="Calibri"/>
        <family val="2"/>
      </rPr>
      <t>Number of transitions of care and referrals during the EHR reporting period for which the EP was the transferring or referring provider.</t>
    </r>
  </si>
  <si>
    <r>
      <rPr>
        <b/>
        <sz val="16"/>
        <color indexed="8"/>
        <rFont val="Calibri"/>
        <family val="2"/>
      </rPr>
      <t>Numerator=</t>
    </r>
    <r>
      <rPr>
        <sz val="16"/>
        <color indexed="8"/>
        <rFont val="Calibri"/>
        <family val="2"/>
      </rPr>
      <t xml:space="preserve"> Number of patients in the denominator who were provided patient-specific education resources identified by the CEHRT.</t>
    </r>
  </si>
  <si>
    <r>
      <rPr>
        <b/>
        <sz val="16"/>
        <color indexed="8"/>
        <rFont val="Calibri"/>
        <family val="2"/>
      </rPr>
      <t xml:space="preserve">Denominator= </t>
    </r>
    <r>
      <rPr>
        <sz val="16"/>
        <color indexed="8"/>
        <rFont val="Calibri"/>
        <family val="2"/>
      </rPr>
      <t>Number of unique patients with office visits seen by the EP during the EHR reporting period.</t>
    </r>
  </si>
  <si>
    <r>
      <rPr>
        <b/>
        <sz val="16"/>
        <color indexed="8"/>
        <rFont val="Calibri"/>
        <family val="2"/>
      </rPr>
      <t xml:space="preserve">Numerator= </t>
    </r>
    <r>
      <rPr>
        <sz val="16"/>
        <color indexed="8"/>
        <rFont val="Calibri"/>
        <family val="2"/>
      </rPr>
      <t>The number of transitions of care in the denominator where medication reconciliation was performed.</t>
    </r>
  </si>
  <si>
    <r>
      <rPr>
        <b/>
        <sz val="16"/>
        <color indexed="8"/>
        <rFont val="Calibri"/>
        <family val="2"/>
      </rPr>
      <t xml:space="preserve">Denominator= </t>
    </r>
    <r>
      <rPr>
        <sz val="16"/>
        <color indexed="8"/>
        <rFont val="Calibri"/>
        <family val="2"/>
      </rPr>
      <t>Number of transitions of care during the EHR reporting period for which the EP was the receiving party of the transition.</t>
    </r>
  </si>
  <si>
    <r>
      <rPr>
        <b/>
        <u val="single"/>
        <sz val="16"/>
        <color indexed="8"/>
        <rFont val="Calibri"/>
        <family val="2"/>
      </rPr>
      <t>Measure 1:</t>
    </r>
    <r>
      <rPr>
        <sz val="16"/>
        <color indexed="8"/>
        <rFont val="Calibri"/>
        <family val="2"/>
      </rPr>
      <t xml:space="preserve"> More than 50 percent of all unique patients seen by the EP during the EHR reporting period are provided timely access to view online, download, and transmit to a third party their health information subject to the EP's discretion to withhold certain information.
</t>
    </r>
    <r>
      <rPr>
        <b/>
        <u val="single"/>
        <sz val="16"/>
        <color indexed="8"/>
        <rFont val="Calibri"/>
        <family val="2"/>
      </rPr>
      <t>Measure 2:</t>
    </r>
    <r>
      <rPr>
        <sz val="16"/>
        <color indexed="8"/>
        <rFont val="Calibri"/>
        <family val="2"/>
      </rPr>
      <t xml:space="preserve"> At least one patient seen by the EP during the EHR reporting period (or patient‐authorized representative) views, downloads or transmits his or her health information to a third party during the EHR reporting period.</t>
    </r>
  </si>
  <si>
    <r>
      <rPr>
        <b/>
        <sz val="16"/>
        <color indexed="8"/>
        <rFont val="Calibri"/>
        <family val="2"/>
      </rPr>
      <t>Exclusion 1 (for Measures 1 or 2):</t>
    </r>
    <r>
      <rPr>
        <sz val="16"/>
        <color indexed="8"/>
        <rFont val="Calibri"/>
        <family val="2"/>
      </rPr>
      <t xml:space="preserve"> Any EP who neither orders nor creates any of the information listed for inclusion as part of the measures except for “Patient Name” and “Provider’s name and office contact information.” 
</t>
    </r>
    <r>
      <rPr>
        <b/>
        <sz val="16"/>
        <color indexed="8"/>
        <rFont val="Calibri"/>
        <family val="2"/>
      </rPr>
      <t>Exclusion 2 (only for Measure 2):</t>
    </r>
    <r>
      <rPr>
        <sz val="16"/>
        <color indexed="8"/>
        <rFont val="Calibri"/>
        <family val="2"/>
      </rPr>
      <t xml:space="preserve"> Any EP who neither orders nor creates any of the information listed for inclusion as part of the measures except for “Patient Name” and “Provider’s name and office contact information;” or conducts 50 percent or more of his or her patient encounters in a county that does not have 50 percent or more of its housing units with 4Mbps broadband availability according to the latest information available from the FCC on the first day of the EHR reporting period.
</t>
    </r>
  </si>
  <si>
    <r>
      <rPr>
        <b/>
        <sz val="16"/>
        <color indexed="8"/>
        <rFont val="Calibri"/>
        <family val="2"/>
      </rPr>
      <t xml:space="preserve">Numerator Measure 1= </t>
    </r>
    <r>
      <rPr>
        <sz val="16"/>
        <color indexed="8"/>
        <rFont val="Calibri"/>
        <family val="2"/>
      </rPr>
      <t>The number of patients in the denominator who have access to view online, download and transmit their health information within 4 business days after the information is available to the EP.</t>
    </r>
  </si>
  <si>
    <r>
      <rPr>
        <b/>
        <sz val="16"/>
        <color indexed="8"/>
        <rFont val="Calibri"/>
        <family val="2"/>
      </rPr>
      <t>Denominator Measure 1=</t>
    </r>
    <r>
      <rPr>
        <sz val="16"/>
        <color indexed="8"/>
        <rFont val="Calibri"/>
        <family val="2"/>
      </rPr>
      <t xml:space="preserve"> Number of unique patients seen by the EP during the EHR reporting period.</t>
    </r>
  </si>
  <si>
    <r>
      <rPr>
        <b/>
        <sz val="16"/>
        <color indexed="8"/>
        <rFont val="Calibri"/>
        <family val="2"/>
      </rPr>
      <t xml:space="preserve">Numerator Measure 2= </t>
    </r>
    <r>
      <rPr>
        <sz val="16"/>
        <color indexed="8"/>
        <rFont val="Calibri"/>
        <family val="2"/>
      </rPr>
      <t>The number of patients in the denominator (or patient-authorized representative) who view, download, or transmit to a third party their health information.</t>
    </r>
  </si>
  <si>
    <r>
      <rPr>
        <b/>
        <sz val="16"/>
        <color indexed="8"/>
        <rFont val="Calibri"/>
        <family val="2"/>
      </rPr>
      <t>Denominator Measure 2=</t>
    </r>
    <r>
      <rPr>
        <sz val="16"/>
        <color indexed="8"/>
        <rFont val="Calibri"/>
        <family val="2"/>
      </rPr>
      <t xml:space="preserve"> Number of unique patients seen by the EP during the EHR reporting period.</t>
    </r>
  </si>
  <si>
    <r>
      <rPr>
        <b/>
        <i/>
        <u val="single"/>
        <sz val="16"/>
        <color indexed="8"/>
        <rFont val="Calibri"/>
        <family val="2"/>
      </rPr>
      <t>EPs scheduled for Stage 2 in 2015:</t>
    </r>
    <r>
      <rPr>
        <sz val="16"/>
        <color indexed="8"/>
        <rFont val="Calibri"/>
        <family val="2"/>
      </rPr>
      <t xml:space="preserve"> Must meet at least 2 Public Health Reporting measures.
</t>
    </r>
    <r>
      <rPr>
        <b/>
        <sz val="16"/>
        <color indexed="8"/>
        <rFont val="Calibri"/>
        <family val="2"/>
      </rPr>
      <t>Measure Option 1</t>
    </r>
    <r>
      <rPr>
        <sz val="16"/>
        <color indexed="8"/>
        <rFont val="Calibri"/>
        <family val="2"/>
      </rPr>
      <t xml:space="preserve"> - Immunization Registry Reporting: The EP is in active engagement with a public health agency to submit immunization data. 
</t>
    </r>
    <r>
      <rPr>
        <b/>
        <sz val="16"/>
        <color indexed="8"/>
        <rFont val="Calibri"/>
        <family val="2"/>
      </rPr>
      <t>Measure Option 2</t>
    </r>
    <r>
      <rPr>
        <sz val="16"/>
        <color indexed="8"/>
        <rFont val="Calibri"/>
        <family val="2"/>
      </rPr>
      <t xml:space="preserve"> - Syndromic Surveillance Reporting: The EP is in active engagement with a public health agency to submit syndromic surveillance data. 
</t>
    </r>
    <r>
      <rPr>
        <b/>
        <sz val="16"/>
        <color indexed="8"/>
        <rFont val="Calibri"/>
        <family val="2"/>
      </rPr>
      <t>Measure Option 3</t>
    </r>
    <r>
      <rPr>
        <sz val="16"/>
        <color indexed="8"/>
        <rFont val="Calibri"/>
        <family val="2"/>
      </rPr>
      <t xml:space="preserve"> - Specialized Registry Reporting: The EP is in active engagement to submit data to a specialized registry.</t>
    </r>
  </si>
  <si>
    <r>
      <rPr>
        <b/>
        <i/>
        <sz val="15"/>
        <color indexed="8"/>
        <rFont val="Calibri"/>
        <family val="2"/>
      </rPr>
      <t xml:space="preserve">Immunization Registry Reporting </t>
    </r>
    <r>
      <rPr>
        <sz val="15"/>
        <color indexed="8"/>
        <rFont val="Calibri"/>
        <family val="2"/>
      </rPr>
      <t xml:space="preserve">
</t>
    </r>
    <r>
      <rPr>
        <b/>
        <sz val="15"/>
        <color indexed="8"/>
        <rFont val="Calibri"/>
        <family val="2"/>
      </rPr>
      <t>Exclusion 1</t>
    </r>
    <r>
      <rPr>
        <sz val="15"/>
        <color indexed="8"/>
        <rFont val="Calibri"/>
        <family val="2"/>
      </rPr>
      <t xml:space="preserve">: Does not administer any immunizations to any of the populations for which data is collected by their jurisdiction's immunization registry or immunization information system during the EHR reporting period; 
</t>
    </r>
    <r>
      <rPr>
        <b/>
        <sz val="15"/>
        <color indexed="8"/>
        <rFont val="Calibri"/>
        <family val="2"/>
      </rPr>
      <t xml:space="preserve">Exclusion 2: </t>
    </r>
    <r>
      <rPr>
        <sz val="15"/>
        <color indexed="8"/>
        <rFont val="Calibri"/>
        <family val="2"/>
      </rPr>
      <t xml:space="preserve">Operates in a jurisdiction for which no immunization registry or immunization information system is capable of accepting the specific standards required to meet the CEHRT definition at the start of the EHR reporting period; or 
</t>
    </r>
    <r>
      <rPr>
        <b/>
        <sz val="15"/>
        <color indexed="8"/>
        <rFont val="Calibri"/>
        <family val="2"/>
      </rPr>
      <t>Exclusion 3:</t>
    </r>
    <r>
      <rPr>
        <sz val="15"/>
        <color indexed="8"/>
        <rFont val="Calibri"/>
        <family val="2"/>
      </rPr>
      <t xml:space="preserve"> Operates in a jurisdiction where no immunization registry or immunization information system has declared readiness to receive immunization data from the EP at the start of the EHR reporting period. 
</t>
    </r>
    <r>
      <rPr>
        <b/>
        <i/>
        <sz val="15"/>
        <color indexed="8"/>
        <rFont val="Calibri"/>
        <family val="2"/>
      </rPr>
      <t xml:space="preserve">Syndromic Surveillance </t>
    </r>
    <r>
      <rPr>
        <sz val="15"/>
        <color indexed="8"/>
        <rFont val="Calibri"/>
        <family val="2"/>
      </rPr>
      <t xml:space="preserve">
</t>
    </r>
    <r>
      <rPr>
        <b/>
        <sz val="15"/>
        <color indexed="8"/>
        <rFont val="Calibri"/>
        <family val="2"/>
      </rPr>
      <t xml:space="preserve">Exclusion 4: </t>
    </r>
    <r>
      <rPr>
        <sz val="15"/>
        <color indexed="8"/>
        <rFont val="Calibri"/>
        <family val="2"/>
      </rPr>
      <t xml:space="preserve">Is not in a category of providers from which ambulatory syndromic surveillance data is collected by their jurisdiction's syndromic surveillance system; 
</t>
    </r>
    <r>
      <rPr>
        <b/>
        <sz val="15"/>
        <color indexed="8"/>
        <rFont val="Calibri"/>
        <family val="2"/>
      </rPr>
      <t>Exclusion 5:</t>
    </r>
    <r>
      <rPr>
        <sz val="15"/>
        <color indexed="8"/>
        <rFont val="Calibri"/>
        <family val="2"/>
      </rPr>
      <t xml:space="preserve"> Operates in a jurisdiction for which no public health agency is capable of receiving electronic syndromic surveillance data from EPs in the specific standards required to meet the CEHRT definition at the start of the EHR reporting period; or 
</t>
    </r>
    <r>
      <rPr>
        <b/>
        <sz val="15"/>
        <color indexed="8"/>
        <rFont val="Calibri"/>
        <family val="2"/>
      </rPr>
      <t xml:space="preserve">Exclusion 6: </t>
    </r>
    <r>
      <rPr>
        <sz val="15"/>
        <color indexed="8"/>
        <rFont val="Calibri"/>
        <family val="2"/>
      </rPr>
      <t xml:space="preserve">Operates in a jurisdiction where no public health agency has declared readiness to receive, syndromic surveillance data from EPs at the start of the EHR reporting period. 
</t>
    </r>
    <r>
      <rPr>
        <b/>
        <i/>
        <sz val="15"/>
        <color indexed="8"/>
        <rFont val="Calibri"/>
        <family val="2"/>
      </rPr>
      <t xml:space="preserve">Specialized Registry Reporting </t>
    </r>
    <r>
      <rPr>
        <sz val="15"/>
        <color indexed="8"/>
        <rFont val="Calibri"/>
        <family val="2"/>
      </rPr>
      <t xml:space="preserve">
</t>
    </r>
    <r>
      <rPr>
        <b/>
        <sz val="15"/>
        <color indexed="8"/>
        <rFont val="Calibri"/>
        <family val="2"/>
      </rPr>
      <t xml:space="preserve">Exclusion 7: </t>
    </r>
    <r>
      <rPr>
        <sz val="15"/>
        <color indexed="8"/>
        <rFont val="Calibri"/>
        <family val="2"/>
      </rPr>
      <t xml:space="preserve">Does not diagnose or treat any disease or condition associated with, or collect relevant data that is collected by, a specialized registry in their jurisdiction during the EHR reporting period; 
</t>
    </r>
    <r>
      <rPr>
        <b/>
        <sz val="15"/>
        <color indexed="8"/>
        <rFont val="Calibri"/>
        <family val="2"/>
      </rPr>
      <t>Exclusion 8:</t>
    </r>
    <r>
      <rPr>
        <sz val="15"/>
        <color indexed="8"/>
        <rFont val="Calibri"/>
        <family val="2"/>
      </rPr>
      <t xml:space="preserve"> Operates in a jurisdiction for which no specialized registry is capable of accepting electronic registry transactions in the specific standards required to meet the CEHRT definition at the start of the EHR reporting period; or 
</t>
    </r>
    <r>
      <rPr>
        <b/>
        <sz val="15"/>
        <color indexed="8"/>
        <rFont val="Calibri"/>
        <family val="2"/>
      </rPr>
      <t>Exclusion 9:</t>
    </r>
    <r>
      <rPr>
        <sz val="15"/>
        <color indexed="8"/>
        <rFont val="Calibri"/>
        <family val="2"/>
      </rPr>
      <t xml:space="preserve"> Operates in a jurisdiction where no specialized registry for which the EP is eligible has declared readiness to receive electronic registry transactions at the beginning of the EHR reporting period.</t>
    </r>
  </si>
  <si>
    <r>
      <rPr>
        <b/>
        <i/>
        <u val="single"/>
        <sz val="16"/>
        <color indexed="8"/>
        <rFont val="Calibri"/>
        <family val="2"/>
      </rPr>
      <t>EPs scheduled for Stage 2 in 2015</t>
    </r>
    <r>
      <rPr>
        <sz val="16"/>
        <color indexed="8"/>
        <rFont val="Calibri"/>
        <family val="2"/>
      </rPr>
      <t>: May claim an alternate exclusion for Measure 2 or Measure 3 (Syndromic Surveillance Measure or Specialized Registry Reporting Measure).</t>
    </r>
  </si>
  <si>
    <r>
      <rPr>
        <b/>
        <sz val="16"/>
        <color indexed="8"/>
        <rFont val="Calibri"/>
        <family val="2"/>
      </rPr>
      <t>Numerator=</t>
    </r>
    <r>
      <rPr>
        <sz val="16"/>
        <color indexed="8"/>
        <rFont val="Calibri"/>
        <family val="2"/>
      </rPr>
      <t xml:space="preserve"> The number of orders in the denominator recorded using CPOE.</t>
    </r>
  </si>
  <si>
    <r>
      <rPr>
        <b/>
        <sz val="16"/>
        <color indexed="8"/>
        <rFont val="Calibri"/>
        <family val="2"/>
      </rPr>
      <t>Denominator=</t>
    </r>
    <r>
      <rPr>
        <sz val="16"/>
        <color indexed="8"/>
        <rFont val="Calibri"/>
        <family val="2"/>
      </rPr>
      <t xml:space="preserve"> Number of medication orders created by the EP during the EHR reporting period.</t>
    </r>
  </si>
  <si>
    <r>
      <rPr>
        <b/>
        <sz val="16"/>
        <color indexed="8"/>
        <rFont val="Calibri"/>
        <family val="2"/>
      </rPr>
      <t>Denominator=</t>
    </r>
    <r>
      <rPr>
        <sz val="16"/>
        <color indexed="8"/>
        <rFont val="Calibri"/>
        <family val="2"/>
      </rPr>
      <t xml:space="preserve"> Number of laboratory orders created by the EP during the EHR reporting period.</t>
    </r>
  </si>
  <si>
    <r>
      <rPr>
        <b/>
        <sz val="16"/>
        <color indexed="8"/>
        <rFont val="Calibri"/>
        <family val="2"/>
      </rPr>
      <t>Denominator=</t>
    </r>
    <r>
      <rPr>
        <sz val="16"/>
        <color indexed="8"/>
        <rFont val="Calibri"/>
        <family val="2"/>
      </rPr>
      <t xml:space="preserve"> Number of radiology orders created by the EP during the EHR reporting period.</t>
    </r>
  </si>
  <si>
    <r>
      <rPr>
        <b/>
        <sz val="16"/>
        <color indexed="8"/>
        <rFont val="Calibri"/>
        <family val="2"/>
      </rPr>
      <t>Numerator=</t>
    </r>
    <r>
      <rPr>
        <sz val="16"/>
        <color indexed="8"/>
        <rFont val="Calibri"/>
        <family val="2"/>
      </rPr>
      <t xml:space="preserve"> The number of prescriptions in the denominator generated, queried for a drug formulary, and transmitted electronically using CEHRT. </t>
    </r>
  </si>
  <si>
    <r>
      <rPr>
        <b/>
        <sz val="16"/>
        <color indexed="8"/>
        <rFont val="Calibri"/>
        <family val="2"/>
      </rPr>
      <t>Denominator=</t>
    </r>
    <r>
      <rPr>
        <sz val="16"/>
        <color indexed="8"/>
        <rFont val="Calibri"/>
        <family val="2"/>
      </rPr>
      <t xml:space="preserve"> Number of permissible prescriptions written during the EHR reporting period for drugs requiring a prescription in order to be dispensed.</t>
    </r>
  </si>
  <si>
    <r>
      <rPr>
        <b/>
        <sz val="16"/>
        <color indexed="8"/>
        <rFont val="Calibri"/>
        <family val="2"/>
      </rPr>
      <t>Exclusion for Measure 1</t>
    </r>
    <r>
      <rPr>
        <sz val="16"/>
        <color indexed="8"/>
        <rFont val="Calibri"/>
        <family val="2"/>
      </rPr>
      <t xml:space="preserve">: Any EP who writes fewer than 100 medication orders during the EHR reporting period.
</t>
    </r>
    <r>
      <rPr>
        <b/>
        <sz val="16"/>
        <color indexed="8"/>
        <rFont val="Calibri"/>
        <family val="2"/>
      </rPr>
      <t>Exclusion for Measure 2</t>
    </r>
    <r>
      <rPr>
        <sz val="16"/>
        <color indexed="8"/>
        <rFont val="Calibri"/>
        <family val="2"/>
      </rPr>
      <t xml:space="preserve">: Any EP who writes fewer than 100 laboratory orders during the EHR reporting period. 
</t>
    </r>
    <r>
      <rPr>
        <b/>
        <sz val="16"/>
        <color indexed="8"/>
        <rFont val="Calibri"/>
        <family val="2"/>
      </rPr>
      <t>Exclusion for Measure 3</t>
    </r>
    <r>
      <rPr>
        <sz val="16"/>
        <color indexed="8"/>
        <rFont val="Calibri"/>
        <family val="2"/>
      </rPr>
      <t>: Any EP who writes fewer than 100 radiology orders during the EHR reporting period.</t>
    </r>
  </si>
  <si>
    <r>
      <rPr>
        <b/>
        <u val="single"/>
        <sz val="16"/>
        <color indexed="8"/>
        <rFont val="Calibri"/>
        <family val="2"/>
      </rPr>
      <t>Measure</t>
    </r>
    <r>
      <rPr>
        <sz val="16"/>
        <color indexed="8"/>
        <rFont val="Calibri"/>
        <family val="2"/>
      </rPr>
      <t xml:space="preserve">: More than 50 percent of permissible prescriptions written by the EP are queried for a drug formulary and transmitted electronically using CEHRT
</t>
    </r>
  </si>
  <si>
    <r>
      <rPr>
        <b/>
        <u val="single"/>
        <sz val="16"/>
        <color indexed="8"/>
        <rFont val="Calibri"/>
        <family val="2"/>
      </rPr>
      <t>Measure 1:</t>
    </r>
    <r>
      <rPr>
        <sz val="16"/>
        <color indexed="8"/>
        <rFont val="Calibri"/>
        <family val="2"/>
      </rPr>
      <t xml:space="preserve"> More than 50 percent of all unique patients seen by the EP during the EHR reporting period are provided timely access to view online, download, and transmit to a third party their health information subject to the EP's discretion to withhold certain information.
</t>
    </r>
    <r>
      <rPr>
        <b/>
        <u val="single"/>
        <sz val="16"/>
        <color indexed="8"/>
        <rFont val="Calibri"/>
        <family val="2"/>
      </rPr>
      <t>Measure 2:</t>
    </r>
    <r>
      <rPr>
        <sz val="16"/>
        <color indexed="8"/>
        <rFont val="Calibri"/>
        <family val="2"/>
      </rPr>
      <t xml:space="preserve">  At least one patient seen by the EP during the EHR reporting period (or patient-authorized representative) views, downloads, or transmits his or her health information to a third party during the EHR reporting period. </t>
    </r>
  </si>
  <si>
    <r>
      <rPr>
        <b/>
        <sz val="16"/>
        <color indexed="8"/>
        <rFont val="Calibri"/>
        <family val="2"/>
      </rPr>
      <t xml:space="preserve">Exclusion 1: </t>
    </r>
    <r>
      <rPr>
        <sz val="16"/>
        <color indexed="8"/>
        <rFont val="Calibri"/>
        <family val="2"/>
      </rPr>
      <t xml:space="preserve">Any EP who has no office visits during the EHR reporting period.
</t>
    </r>
    <r>
      <rPr>
        <b/>
        <sz val="16"/>
        <color indexed="8"/>
        <rFont val="Calibri"/>
        <family val="2"/>
      </rPr>
      <t>Exclusion 2</t>
    </r>
    <r>
      <rPr>
        <sz val="16"/>
        <color indexed="8"/>
        <rFont val="Calibri"/>
        <family val="2"/>
      </rPr>
      <t xml:space="preserve">: Any EP who conducts 50 percent or more of his or her patient encounters in a county that does not have 50 percent or more of its housing units with 4Mbps broadband availability according to the latest information available from the FCC on the first day of the EHR reporting period. 
</t>
    </r>
  </si>
  <si>
    <r>
      <rPr>
        <b/>
        <sz val="16"/>
        <color indexed="8"/>
        <rFont val="Calibri"/>
        <family val="2"/>
      </rPr>
      <t xml:space="preserve">Numerator = </t>
    </r>
    <r>
      <rPr>
        <sz val="16"/>
        <color indexed="8"/>
        <rFont val="Calibri"/>
        <family val="2"/>
      </rPr>
      <t>The number of patients in the denominator for whom a secure electronic message is sent to the patient (or patient-authorized representative), or in response to a secure message sent by the patient (or patient-authorized representative).</t>
    </r>
  </si>
  <si>
    <r>
      <rPr>
        <b/>
        <sz val="16"/>
        <color indexed="8"/>
        <rFont val="Calibri"/>
        <family val="2"/>
      </rPr>
      <t>Denominator =</t>
    </r>
    <r>
      <rPr>
        <sz val="16"/>
        <color indexed="8"/>
        <rFont val="Calibri"/>
        <family val="2"/>
      </rPr>
      <t xml:space="preserve"> Number of unique patients seen by the EP during the EHR reporting period.</t>
    </r>
  </si>
  <si>
    <r>
      <rPr>
        <b/>
        <sz val="16"/>
        <color indexed="8"/>
        <rFont val="Calibri"/>
        <family val="2"/>
      </rPr>
      <t>EPs must meet at least 2 Public Health Reporting measures for 2016.</t>
    </r>
    <r>
      <rPr>
        <sz val="16"/>
        <color indexed="8"/>
        <rFont val="Calibri"/>
        <family val="2"/>
      </rPr>
      <t xml:space="preserve">
</t>
    </r>
    <r>
      <rPr>
        <b/>
        <sz val="16"/>
        <color indexed="8"/>
        <rFont val="Calibri"/>
        <family val="2"/>
      </rPr>
      <t>Measure Option 1</t>
    </r>
    <r>
      <rPr>
        <sz val="16"/>
        <color indexed="8"/>
        <rFont val="Calibri"/>
        <family val="2"/>
      </rPr>
      <t xml:space="preserve"> – Immunization Registry Reporting: The EP is in active engagement with a public health agency to submit immunization data. 
</t>
    </r>
    <r>
      <rPr>
        <b/>
        <sz val="16"/>
        <color indexed="8"/>
        <rFont val="Calibri"/>
        <family val="2"/>
      </rPr>
      <t>Measure Option 2</t>
    </r>
    <r>
      <rPr>
        <sz val="16"/>
        <color indexed="8"/>
        <rFont val="Calibri"/>
        <family val="2"/>
      </rPr>
      <t xml:space="preserve"> – Syndromic Surveillance Reporting: The EP is in active engagement with a public health agency to submit syndromic surveillance data. 
</t>
    </r>
    <r>
      <rPr>
        <b/>
        <sz val="16"/>
        <color indexed="8"/>
        <rFont val="Calibri"/>
        <family val="2"/>
      </rPr>
      <t>Measure Option 3</t>
    </r>
    <r>
      <rPr>
        <sz val="16"/>
        <color indexed="8"/>
        <rFont val="Calibri"/>
        <family val="2"/>
      </rPr>
      <t xml:space="preserve"> – Specialized Registry Reporting: The EP is in active engagement to submit data to a specialized registry.</t>
    </r>
  </si>
  <si>
    <r>
      <rPr>
        <b/>
        <sz val="16"/>
        <color indexed="8"/>
        <rFont val="Calibri"/>
        <family val="2"/>
      </rPr>
      <t>Measure 2:</t>
    </r>
    <r>
      <rPr>
        <sz val="16"/>
        <color indexed="8"/>
        <rFont val="Calibri"/>
        <family val="2"/>
      </rPr>
      <t xml:space="preserve"> EPs may claim an alternate exclusion for measure 2 (syndromic surveillance reporting) for an EHR reporting period in 2016.
</t>
    </r>
    <r>
      <rPr>
        <b/>
        <sz val="16"/>
        <color indexed="8"/>
        <rFont val="Calibri"/>
        <family val="2"/>
      </rPr>
      <t>Measure 3</t>
    </r>
    <r>
      <rPr>
        <sz val="16"/>
        <color indexed="8"/>
        <rFont val="Calibri"/>
        <family val="2"/>
      </rPr>
      <t xml:space="preserve">: EPs may claim an alternate exclusion for measure 3 (specialized registry reporting) for an EHR reporting period in 2016. </t>
    </r>
  </si>
  <si>
    <t>NY Medicaid EHR Incentive 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</si>
</sst>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409]dddd\,\ mmmm\ d\,\ yyyy"/>
  </numFmts>
  <fonts count="95">
    <font>
      <sz val="11"/>
      <color theme="1"/>
      <name val="Calibri"/>
      <family val="2"/>
    </font>
    <font>
      <sz val="11"/>
      <color indexed="8"/>
      <name val="Calibri"/>
      <family val="2"/>
    </font>
    <font>
      <b/>
      <sz val="11"/>
      <color indexed="8"/>
      <name val="Calibri"/>
      <family val="2"/>
    </font>
    <font>
      <b/>
      <sz val="16"/>
      <color indexed="8"/>
      <name val="Calibri"/>
      <family val="2"/>
    </font>
    <font>
      <b/>
      <sz val="14"/>
      <color indexed="8"/>
      <name val="Calibri"/>
      <family val="2"/>
    </font>
    <font>
      <b/>
      <sz val="12"/>
      <color indexed="8"/>
      <name val="Calibri"/>
      <family val="2"/>
    </font>
    <font>
      <b/>
      <i/>
      <u val="single"/>
      <sz val="11"/>
      <color indexed="8"/>
      <name val="Calibri"/>
      <family val="2"/>
    </font>
    <font>
      <sz val="10"/>
      <name val="Tahoma"/>
      <family val="2"/>
    </font>
    <font>
      <sz val="12"/>
      <color indexed="8"/>
      <name val="Calibri"/>
      <family val="2"/>
    </font>
    <font>
      <sz val="16"/>
      <color indexed="8"/>
      <name val="Calibri"/>
      <family val="2"/>
    </font>
    <font>
      <b/>
      <i/>
      <u val="single"/>
      <sz val="16"/>
      <color indexed="8"/>
      <name val="Calibri"/>
      <family val="2"/>
    </font>
    <font>
      <b/>
      <sz val="16"/>
      <color indexed="10"/>
      <name val="Calibri"/>
      <family val="2"/>
    </font>
    <font>
      <b/>
      <u val="single"/>
      <sz val="16"/>
      <color indexed="8"/>
      <name val="Calibri"/>
      <family val="2"/>
    </font>
    <font>
      <i/>
      <sz val="16"/>
      <color indexed="8"/>
      <name val="Calibri"/>
      <family val="2"/>
    </font>
    <font>
      <sz val="15"/>
      <color indexed="8"/>
      <name val="Calibri"/>
      <family val="2"/>
    </font>
    <font>
      <b/>
      <i/>
      <sz val="15"/>
      <color indexed="8"/>
      <name val="Calibri"/>
      <family val="2"/>
    </font>
    <font>
      <b/>
      <sz val="1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8"/>
      <color indexed="8"/>
      <name val="Calibri"/>
      <family val="2"/>
    </font>
    <font>
      <b/>
      <sz val="9"/>
      <color indexed="8"/>
      <name val="Calibri"/>
      <family val="2"/>
    </font>
    <font>
      <b/>
      <sz val="14"/>
      <color indexed="10"/>
      <name val="Calibri"/>
      <family val="2"/>
    </font>
    <font>
      <sz val="14"/>
      <color indexed="10"/>
      <name val="Calibri"/>
      <family val="2"/>
    </font>
    <font>
      <sz val="11"/>
      <color indexed="8"/>
      <name val="Wingdings"/>
      <family val="0"/>
    </font>
    <font>
      <sz val="10"/>
      <color indexed="8"/>
      <name val="Calibri"/>
      <family val="2"/>
    </font>
    <font>
      <b/>
      <sz val="22"/>
      <color indexed="10"/>
      <name val="Calibri"/>
      <family val="2"/>
    </font>
    <font>
      <i/>
      <sz val="11"/>
      <color indexed="8"/>
      <name val="Calibri"/>
      <family val="2"/>
    </font>
    <font>
      <sz val="8"/>
      <color indexed="8"/>
      <name val="Calibri"/>
      <family val="2"/>
    </font>
    <font>
      <sz val="14"/>
      <color indexed="8"/>
      <name val="Calibri"/>
      <family val="2"/>
    </font>
    <font>
      <b/>
      <sz val="16"/>
      <color indexed="57"/>
      <name val="Calibri"/>
      <family val="2"/>
    </font>
    <font>
      <b/>
      <sz val="8"/>
      <color indexed="8"/>
      <name val="Calibri"/>
      <family val="2"/>
    </font>
    <font>
      <u val="single"/>
      <sz val="14"/>
      <color indexed="30"/>
      <name val="Calibri"/>
      <family val="2"/>
    </font>
    <font>
      <sz val="14"/>
      <name val="Calibri"/>
      <family val="2"/>
    </font>
    <font>
      <b/>
      <sz val="14"/>
      <name val="Calibri"/>
      <family val="2"/>
    </font>
    <font>
      <b/>
      <sz val="14"/>
      <color indexed="9"/>
      <name val="Calibri"/>
      <family val="2"/>
    </font>
    <font>
      <i/>
      <sz val="8"/>
      <color indexed="8"/>
      <name val="Calibri"/>
      <family val="2"/>
    </font>
    <font>
      <b/>
      <sz val="22"/>
      <color indexed="8"/>
      <name val="Calibri"/>
      <family val="2"/>
    </font>
    <font>
      <i/>
      <sz val="14"/>
      <color indexed="8"/>
      <name val="Calibri"/>
      <family val="2"/>
    </font>
    <font>
      <b/>
      <sz val="2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1"/>
      <name val="Calibri"/>
      <family val="2"/>
    </font>
    <font>
      <b/>
      <sz val="9"/>
      <color theme="1"/>
      <name val="Calibri"/>
      <family val="2"/>
    </font>
    <font>
      <b/>
      <sz val="14"/>
      <color rgb="FFFF0000"/>
      <name val="Calibri"/>
      <family val="2"/>
    </font>
    <font>
      <sz val="14"/>
      <color rgb="FFFF0000"/>
      <name val="Calibri"/>
      <family val="2"/>
    </font>
    <font>
      <sz val="11"/>
      <color theme="1"/>
      <name val="Wingdings"/>
      <family val="0"/>
    </font>
    <font>
      <sz val="10"/>
      <color theme="1"/>
      <name val="Calibri"/>
      <family val="2"/>
    </font>
    <font>
      <b/>
      <sz val="12"/>
      <color theme="1"/>
      <name val="Calibri"/>
      <family val="2"/>
    </font>
    <font>
      <b/>
      <sz val="16"/>
      <color theme="1"/>
      <name val="Calibri"/>
      <family val="2"/>
    </font>
    <font>
      <b/>
      <sz val="22"/>
      <color rgb="FFFF0000"/>
      <name val="Calibri"/>
      <family val="2"/>
    </font>
    <font>
      <b/>
      <sz val="14"/>
      <color theme="1"/>
      <name val="Calibri"/>
      <family val="2"/>
    </font>
    <font>
      <i/>
      <sz val="11"/>
      <color theme="1"/>
      <name val="Calibri"/>
      <family val="2"/>
    </font>
    <font>
      <sz val="12"/>
      <color theme="1"/>
      <name val="Calibri"/>
      <family val="2"/>
    </font>
    <font>
      <sz val="8"/>
      <color theme="1"/>
      <name val="Calibri"/>
      <family val="2"/>
    </font>
    <font>
      <sz val="14"/>
      <color theme="1"/>
      <name val="Calibri"/>
      <family val="2"/>
    </font>
    <font>
      <sz val="16"/>
      <color theme="1"/>
      <name val="Calibri"/>
      <family val="2"/>
    </font>
    <font>
      <b/>
      <sz val="16"/>
      <color rgb="FF339966"/>
      <name val="Calibri"/>
      <family val="2"/>
    </font>
    <font>
      <b/>
      <sz val="8"/>
      <color theme="1"/>
      <name val="Calibri"/>
      <family val="2"/>
    </font>
    <font>
      <i/>
      <sz val="16"/>
      <color theme="1"/>
      <name val="Calibri"/>
      <family val="2"/>
    </font>
    <font>
      <u val="single"/>
      <sz val="14"/>
      <color theme="10"/>
      <name val="Calibri"/>
      <family val="2"/>
    </font>
    <font>
      <b/>
      <sz val="14"/>
      <color theme="0"/>
      <name val="Calibri"/>
      <family val="2"/>
    </font>
    <font>
      <b/>
      <sz val="22"/>
      <color theme="1"/>
      <name val="Calibri"/>
      <family val="2"/>
    </font>
    <font>
      <sz val="15"/>
      <color theme="1"/>
      <name val="Calibri"/>
      <family val="2"/>
    </font>
    <font>
      <i/>
      <sz val="8"/>
      <color theme="1"/>
      <name val="Calibri"/>
      <family val="2"/>
    </font>
    <font>
      <i/>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2"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style="thin"/>
      <bottom/>
    </border>
    <border>
      <left style="thin"/>
      <right style="thin"/>
      <top style="thin"/>
      <bottom style="thin"/>
    </border>
    <border>
      <left/>
      <right/>
      <top/>
      <bottom style="thin"/>
    </border>
    <border>
      <left style="thin"/>
      <right/>
      <top/>
      <bottom style="thin"/>
    </border>
    <border>
      <left/>
      <right style="thin"/>
      <top style="thin"/>
      <bottom/>
    </border>
    <border>
      <left/>
      <right style="thin"/>
      <top/>
      <bottom/>
    </border>
    <border>
      <left/>
      <right style="thin"/>
      <top/>
      <bottom style="thin"/>
    </border>
    <border>
      <left style="thin"/>
      <right/>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83">
    <xf numFmtId="0" fontId="0" fillId="0" borderId="0" xfId="0" applyFont="1" applyAlignment="1">
      <alignment/>
    </xf>
    <xf numFmtId="0" fontId="0" fillId="33" borderId="0" xfId="0" applyFill="1" applyAlignment="1">
      <alignment/>
    </xf>
    <xf numFmtId="0" fontId="71" fillId="33" borderId="0" xfId="0" applyFont="1" applyFill="1" applyBorder="1" applyAlignment="1">
      <alignment/>
    </xf>
    <xf numFmtId="0" fontId="72" fillId="33" borderId="0" xfId="0" applyFont="1" applyFill="1" applyBorder="1" applyAlignment="1">
      <alignment/>
    </xf>
    <xf numFmtId="0" fontId="0" fillId="33" borderId="0" xfId="0" applyFill="1" applyBorder="1" applyAlignment="1">
      <alignment/>
    </xf>
    <xf numFmtId="0" fontId="69" fillId="33" borderId="0" xfId="0" applyFont="1" applyFill="1" applyBorder="1" applyAlignment="1">
      <alignment horizontal="left" vertical="top"/>
    </xf>
    <xf numFmtId="0" fontId="69" fillId="33" borderId="0" xfId="0" applyFont="1" applyFill="1" applyBorder="1" applyAlignment="1">
      <alignment horizontal="left" vertical="top" wrapText="1"/>
    </xf>
    <xf numFmtId="0" fontId="0" fillId="33" borderId="0" xfId="0" applyFill="1" applyBorder="1" applyAlignment="1">
      <alignment horizontal="left" wrapText="1"/>
    </xf>
    <xf numFmtId="0" fontId="0" fillId="33" borderId="0" xfId="0" applyFill="1" applyBorder="1" applyAlignment="1">
      <alignment vertical="top" wrapText="1"/>
    </xf>
    <xf numFmtId="0" fontId="0" fillId="33" borderId="0" xfId="0" applyFont="1" applyFill="1" applyAlignment="1">
      <alignment/>
    </xf>
    <xf numFmtId="0" fontId="0" fillId="33" borderId="0" xfId="0" applyFont="1" applyFill="1" applyBorder="1" applyAlignment="1">
      <alignment horizontal="left"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Border="1" applyAlignment="1">
      <alignment/>
    </xf>
    <xf numFmtId="0" fontId="76" fillId="33" borderId="0" xfId="0" applyFont="1" applyFill="1" applyBorder="1" applyAlignment="1">
      <alignment vertical="top"/>
    </xf>
    <xf numFmtId="0" fontId="77" fillId="33" borderId="0" xfId="0" applyFont="1" applyFill="1" applyBorder="1" applyAlignment="1">
      <alignment vertical="top"/>
    </xf>
    <xf numFmtId="0" fontId="0" fillId="33" borderId="0" xfId="0" applyFont="1" applyFill="1" applyBorder="1" applyAlignment="1">
      <alignment horizontal="left" vertical="top" wrapText="1"/>
    </xf>
    <xf numFmtId="0" fontId="0" fillId="33" borderId="10" xfId="0" applyFill="1" applyBorder="1" applyAlignment="1">
      <alignment/>
    </xf>
    <xf numFmtId="0" fontId="0" fillId="33" borderId="0" xfId="0" applyFill="1" applyAlignment="1">
      <alignment/>
    </xf>
    <xf numFmtId="0" fontId="0" fillId="33" borderId="11" xfId="0" applyFill="1" applyBorder="1" applyAlignment="1">
      <alignment/>
    </xf>
    <xf numFmtId="0" fontId="0" fillId="33" borderId="0" xfId="0" applyFill="1" applyBorder="1" applyAlignment="1">
      <alignment horizontal="left"/>
    </xf>
    <xf numFmtId="0" fontId="0" fillId="33" borderId="0" xfId="0" applyFill="1" applyBorder="1" applyAlignment="1">
      <alignment/>
    </xf>
    <xf numFmtId="0" fontId="0" fillId="0" borderId="12" xfId="0" applyBorder="1" applyAlignment="1">
      <alignment horizontal="left"/>
    </xf>
    <xf numFmtId="0" fontId="78" fillId="33" borderId="12" xfId="0" applyFont="1" applyFill="1" applyBorder="1" applyAlignment="1" applyProtection="1">
      <alignment horizontal="left" vertical="center" wrapText="1"/>
      <protection/>
    </xf>
    <xf numFmtId="0" fontId="69" fillId="10" borderId="12" xfId="0" applyFont="1" applyFill="1" applyBorder="1" applyAlignment="1" applyProtection="1">
      <alignment horizontal="left" vertical="top" wrapText="1"/>
      <protection/>
    </xf>
    <xf numFmtId="0" fontId="0" fillId="0" borderId="12" xfId="0" applyFill="1" applyBorder="1" applyAlignment="1" applyProtection="1">
      <alignment horizontal="left" wrapText="1"/>
      <protection/>
    </xf>
    <xf numFmtId="0" fontId="0" fillId="0" borderId="12" xfId="0" applyBorder="1" applyAlignment="1" applyProtection="1">
      <alignment horizontal="left" wrapText="1"/>
      <protection/>
    </xf>
    <xf numFmtId="0" fontId="7" fillId="0" borderId="12" xfId="0" applyNumberFormat="1" applyFont="1" applyFill="1" applyBorder="1" applyAlignment="1" applyProtection="1">
      <alignment horizontal="left" wrapText="1"/>
      <protection/>
    </xf>
    <xf numFmtId="1" fontId="7" fillId="0" borderId="12" xfId="0" applyNumberFormat="1" applyFont="1" applyFill="1" applyBorder="1" applyAlignment="1" applyProtection="1">
      <alignment horizontal="left" wrapText="1"/>
      <protection/>
    </xf>
    <xf numFmtId="0" fontId="0" fillId="0" borderId="0" xfId="0" applyAlignment="1">
      <alignment vertical="top" wrapText="1"/>
    </xf>
    <xf numFmtId="0" fontId="0" fillId="34" borderId="12" xfId="0" applyFill="1" applyBorder="1" applyAlignment="1">
      <alignment horizontal="left" wrapText="1"/>
    </xf>
    <xf numFmtId="0" fontId="79" fillId="32" borderId="12" xfId="0" applyFont="1" applyFill="1" applyBorder="1" applyAlignment="1" applyProtection="1">
      <alignment horizontal="center" vertical="center"/>
      <protection locked="0"/>
    </xf>
    <xf numFmtId="0" fontId="80" fillId="33" borderId="0" xfId="0" applyFont="1" applyFill="1" applyAlignment="1">
      <alignment horizontal="left"/>
    </xf>
    <xf numFmtId="0" fontId="0" fillId="33" borderId="0" xfId="0" applyFill="1" applyBorder="1" applyAlignment="1">
      <alignment horizontal="left" vertical="top" wrapText="1"/>
    </xf>
    <xf numFmtId="0" fontId="80" fillId="33" borderId="0" xfId="0" applyFont="1" applyFill="1" applyAlignment="1">
      <alignment horizontal="left"/>
    </xf>
    <xf numFmtId="0" fontId="0" fillId="33" borderId="0" xfId="0" applyFill="1" applyBorder="1" applyAlignment="1">
      <alignment horizontal="left" vertical="top" wrapText="1"/>
    </xf>
    <xf numFmtId="0" fontId="80" fillId="33" borderId="0" xfId="0" applyFont="1" applyFill="1" applyAlignment="1">
      <alignment horizontal="left"/>
    </xf>
    <xf numFmtId="0" fontId="0" fillId="33" borderId="0" xfId="0" applyFont="1" applyFill="1" applyBorder="1" applyAlignment="1">
      <alignment/>
    </xf>
    <xf numFmtId="0" fontId="0" fillId="33" borderId="0" xfId="0" applyFont="1" applyFill="1" applyBorder="1" applyAlignment="1">
      <alignment vertical="top" wrapText="1"/>
    </xf>
    <xf numFmtId="0" fontId="0" fillId="33" borderId="0" xfId="0" applyFont="1" applyFill="1" applyBorder="1" applyAlignment="1">
      <alignment horizontal="left"/>
    </xf>
    <xf numFmtId="0" fontId="0" fillId="33" borderId="0" xfId="0" applyFont="1" applyFill="1" applyAlignment="1">
      <alignment horizontal="left"/>
    </xf>
    <xf numFmtId="0" fontId="0" fillId="33" borderId="0" xfId="0" applyFont="1" applyFill="1" applyBorder="1" applyAlignment="1">
      <alignment/>
    </xf>
    <xf numFmtId="0" fontId="0" fillId="33" borderId="0" xfId="0" applyFont="1" applyFill="1" applyAlignment="1">
      <alignment/>
    </xf>
    <xf numFmtId="0" fontId="0" fillId="33" borderId="11" xfId="0" applyFont="1" applyFill="1" applyBorder="1" applyAlignment="1">
      <alignment/>
    </xf>
    <xf numFmtId="0" fontId="80" fillId="33" borderId="0" xfId="0" applyFont="1" applyFill="1" applyAlignment="1">
      <alignment horizontal="left"/>
    </xf>
    <xf numFmtId="0" fontId="0"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81" fillId="33" borderId="13" xfId="0" applyFont="1" applyFill="1" applyBorder="1" applyAlignment="1">
      <alignment horizontal="left" vertical="top" wrapText="1"/>
    </xf>
    <xf numFmtId="0" fontId="81" fillId="33" borderId="13" xfId="0" applyFont="1" applyFill="1" applyBorder="1" applyAlignment="1">
      <alignment horizontal="center" vertical="top" wrapText="1"/>
    </xf>
    <xf numFmtId="0" fontId="71" fillId="33" borderId="0" xfId="0" applyFont="1" applyFill="1" applyBorder="1" applyAlignment="1">
      <alignment/>
    </xf>
    <xf numFmtId="0" fontId="0" fillId="33" borderId="0" xfId="0" applyFill="1" applyAlignment="1">
      <alignment horizontal="left"/>
    </xf>
    <xf numFmtId="0" fontId="0" fillId="34" borderId="12" xfId="0" applyFill="1" applyBorder="1" applyAlignment="1">
      <alignment horizontal="left"/>
    </xf>
    <xf numFmtId="0" fontId="0" fillId="33" borderId="14" xfId="0" applyFill="1" applyBorder="1" applyAlignment="1">
      <alignment/>
    </xf>
    <xf numFmtId="0" fontId="78" fillId="33" borderId="0" xfId="0" applyFont="1" applyFill="1" applyAlignment="1">
      <alignment horizontal="left"/>
    </xf>
    <xf numFmtId="0" fontId="78" fillId="33" borderId="0" xfId="0" applyFont="1" applyFill="1" applyAlignment="1">
      <alignment horizontal="left"/>
    </xf>
    <xf numFmtId="0" fontId="77" fillId="35" borderId="15" xfId="0" applyFont="1" applyFill="1" applyBorder="1" applyAlignment="1">
      <alignment horizontal="left" vertical="top"/>
    </xf>
    <xf numFmtId="0" fontId="77" fillId="35" borderId="16" xfId="0" applyFont="1" applyFill="1" applyBorder="1" applyAlignment="1">
      <alignment horizontal="left" vertical="top"/>
    </xf>
    <xf numFmtId="0" fontId="77" fillId="35" borderId="17" xfId="0" applyFont="1" applyFill="1" applyBorder="1" applyAlignment="1">
      <alignment horizontal="left" vertical="top"/>
    </xf>
    <xf numFmtId="0" fontId="82" fillId="33" borderId="0" xfId="0" applyFont="1" applyFill="1" applyAlignment="1">
      <alignment/>
    </xf>
    <xf numFmtId="0" fontId="82" fillId="33" borderId="0" xfId="0" applyFont="1" applyFill="1" applyBorder="1" applyAlignment="1">
      <alignment horizontal="left" wrapText="1"/>
    </xf>
    <xf numFmtId="0" fontId="83" fillId="33" borderId="0" xfId="0" applyFont="1" applyFill="1" applyAlignment="1">
      <alignment/>
    </xf>
    <xf numFmtId="0" fontId="84" fillId="33" borderId="0" xfId="0" applyFont="1" applyFill="1" applyAlignment="1">
      <alignment/>
    </xf>
    <xf numFmtId="0" fontId="85" fillId="33" borderId="0" xfId="0" applyFont="1" applyFill="1" applyBorder="1" applyAlignment="1">
      <alignment/>
    </xf>
    <xf numFmtId="0" fontId="85" fillId="33" borderId="0" xfId="0" applyFont="1" applyFill="1" applyAlignment="1">
      <alignment/>
    </xf>
    <xf numFmtId="0" fontId="84" fillId="33" borderId="0" xfId="0" applyFont="1" applyFill="1" applyAlignment="1">
      <alignment vertical="center"/>
    </xf>
    <xf numFmtId="0" fontId="84" fillId="33" borderId="0" xfId="0" applyFont="1" applyFill="1" applyAlignment="1">
      <alignment horizontal="center" vertical="center"/>
    </xf>
    <xf numFmtId="0" fontId="85" fillId="33" borderId="0" xfId="0" applyFont="1" applyFill="1" applyAlignment="1">
      <alignment/>
    </xf>
    <xf numFmtId="0" fontId="78" fillId="33" borderId="0" xfId="0" applyFont="1" applyFill="1" applyBorder="1" applyAlignment="1">
      <alignment/>
    </xf>
    <xf numFmtId="0" fontId="78" fillId="35" borderId="18" xfId="0" applyFont="1" applyFill="1" applyBorder="1" applyAlignment="1">
      <alignment horizontal="left" vertical="top"/>
    </xf>
    <xf numFmtId="0" fontId="78" fillId="35" borderId="10" xfId="0" applyFont="1" applyFill="1" applyBorder="1" applyAlignment="1">
      <alignment horizontal="left" vertical="top"/>
    </xf>
    <xf numFmtId="0" fontId="78" fillId="35" borderId="14" xfId="0" applyFont="1" applyFill="1" applyBorder="1" applyAlignment="1">
      <alignment horizontal="left" vertical="top"/>
    </xf>
    <xf numFmtId="0" fontId="85" fillId="33" borderId="0" xfId="0" applyFont="1" applyFill="1" applyBorder="1" applyAlignment="1">
      <alignment horizontal="left" vertical="top"/>
    </xf>
    <xf numFmtId="0" fontId="85" fillId="33" borderId="0" xfId="0" applyFont="1" applyFill="1" applyBorder="1" applyAlignment="1">
      <alignment horizontal="left"/>
    </xf>
    <xf numFmtId="0" fontId="78" fillId="33" borderId="0" xfId="0" applyFont="1" applyFill="1" applyBorder="1" applyAlignment="1">
      <alignment horizontal="left" vertical="top"/>
    </xf>
    <xf numFmtId="0" fontId="85" fillId="33" borderId="0" xfId="0" applyFont="1" applyFill="1" applyBorder="1" applyAlignment="1">
      <alignment vertical="top"/>
    </xf>
    <xf numFmtId="0" fontId="85" fillId="33" borderId="0" xfId="0" applyFont="1" applyFill="1" applyBorder="1" applyAlignment="1">
      <alignment/>
    </xf>
    <xf numFmtId="0" fontId="85" fillId="33" borderId="11" xfId="0" applyFont="1" applyFill="1" applyBorder="1" applyAlignment="1">
      <alignment/>
    </xf>
    <xf numFmtId="0" fontId="78" fillId="35" borderId="15" xfId="0" applyFont="1" applyFill="1" applyBorder="1" applyAlignment="1">
      <alignment horizontal="left" vertical="top"/>
    </xf>
    <xf numFmtId="0" fontId="78" fillId="35" borderId="16" xfId="0" applyFont="1" applyFill="1" applyBorder="1" applyAlignment="1">
      <alignment horizontal="left" vertical="top"/>
    </xf>
    <xf numFmtId="0" fontId="78" fillId="35" borderId="17" xfId="0" applyFont="1" applyFill="1" applyBorder="1" applyAlignment="1">
      <alignment horizontal="left" vertical="top"/>
    </xf>
    <xf numFmtId="0" fontId="85" fillId="33" borderId="0" xfId="0" applyFont="1" applyFill="1" applyBorder="1" applyAlignment="1">
      <alignment horizontal="left" vertical="top" wrapText="1"/>
    </xf>
    <xf numFmtId="0" fontId="85" fillId="33" borderId="0" xfId="0" applyFont="1" applyFill="1" applyAlignment="1">
      <alignment horizontal="center" vertical="center"/>
    </xf>
    <xf numFmtId="0" fontId="85" fillId="34" borderId="12" xfId="0" applyFont="1" applyFill="1" applyBorder="1" applyAlignment="1" applyProtection="1">
      <alignment horizontal="center" vertical="center"/>
      <protection locked="0"/>
    </xf>
    <xf numFmtId="0" fontId="85" fillId="33" borderId="0" xfId="0" applyFont="1" applyFill="1" applyBorder="1" applyAlignment="1">
      <alignment horizontal="center" vertical="center" wrapText="1"/>
    </xf>
    <xf numFmtId="0" fontId="85" fillId="33" borderId="0" xfId="0" applyFont="1" applyFill="1" applyBorder="1" applyAlignment="1">
      <alignment horizontal="center" vertical="center"/>
    </xf>
    <xf numFmtId="0" fontId="85" fillId="33" borderId="0" xfId="0" applyFont="1" applyFill="1" applyAlignment="1">
      <alignment vertical="center"/>
    </xf>
    <xf numFmtId="0" fontId="86" fillId="33" borderId="12" xfId="0" applyFont="1" applyFill="1" applyBorder="1" applyAlignment="1">
      <alignment vertical="center"/>
    </xf>
    <xf numFmtId="0" fontId="85" fillId="33" borderId="0" xfId="0" applyFont="1" applyFill="1" applyAlignment="1">
      <alignment horizontal="left" vertical="center"/>
    </xf>
    <xf numFmtId="0" fontId="78" fillId="33" borderId="12" xfId="0" applyFont="1" applyFill="1" applyBorder="1" applyAlignment="1">
      <alignment vertical="center"/>
    </xf>
    <xf numFmtId="0" fontId="78" fillId="33" borderId="12" xfId="0" applyFont="1" applyFill="1" applyBorder="1" applyAlignment="1">
      <alignment horizontal="left" vertical="center"/>
    </xf>
    <xf numFmtId="0" fontId="83" fillId="33" borderId="0" xfId="0" applyFont="1" applyFill="1" applyAlignment="1">
      <alignment/>
    </xf>
    <xf numFmtId="0" fontId="83" fillId="33" borderId="0" xfId="0" applyFont="1" applyFill="1" applyAlignment="1">
      <alignment horizontal="center" vertical="center"/>
    </xf>
    <xf numFmtId="0" fontId="83" fillId="33" borderId="0" xfId="0" applyFont="1" applyFill="1" applyAlignment="1">
      <alignment vertical="center"/>
    </xf>
    <xf numFmtId="0" fontId="83" fillId="33" borderId="0" xfId="0" applyFont="1" applyFill="1" applyBorder="1" applyAlignment="1">
      <alignment/>
    </xf>
    <xf numFmtId="0" fontId="83" fillId="33" borderId="0" xfId="0" applyFont="1" applyFill="1" applyBorder="1" applyAlignment="1">
      <alignment/>
    </xf>
    <xf numFmtId="0" fontId="83" fillId="33" borderId="0" xfId="0" applyFont="1" applyFill="1" applyBorder="1" applyAlignment="1">
      <alignment horizontal="center" vertical="center"/>
    </xf>
    <xf numFmtId="0" fontId="83" fillId="33" borderId="0" xfId="0" applyFont="1" applyFill="1" applyBorder="1" applyAlignment="1">
      <alignment vertical="top" wrapText="1"/>
    </xf>
    <xf numFmtId="0" fontId="83" fillId="33" borderId="0" xfId="0" applyFont="1" applyFill="1" applyBorder="1" applyAlignment="1">
      <alignment horizontal="center" vertical="center" wrapText="1"/>
    </xf>
    <xf numFmtId="0" fontId="87" fillId="33" borderId="0" xfId="0" applyFont="1" applyFill="1" applyBorder="1" applyAlignment="1">
      <alignment horizontal="left" vertical="top"/>
    </xf>
    <xf numFmtId="0" fontId="87" fillId="33" borderId="0" xfId="0" applyFont="1" applyFill="1" applyBorder="1" applyAlignment="1">
      <alignment horizontal="left" vertical="top" wrapText="1"/>
    </xf>
    <xf numFmtId="0" fontId="83" fillId="33" borderId="0" xfId="0" applyFont="1" applyFill="1" applyBorder="1" applyAlignment="1">
      <alignment horizontal="left" vertical="top" wrapText="1"/>
    </xf>
    <xf numFmtId="0" fontId="78" fillId="33" borderId="0" xfId="0" applyFont="1" applyFill="1" applyAlignment="1">
      <alignment horizontal="left"/>
    </xf>
    <xf numFmtId="0" fontId="85" fillId="33" borderId="0" xfId="0" applyFont="1" applyFill="1" applyBorder="1" applyAlignment="1">
      <alignment horizontal="left" vertical="top" wrapText="1"/>
    </xf>
    <xf numFmtId="0" fontId="78" fillId="33" borderId="13" xfId="0" applyFont="1" applyFill="1" applyBorder="1" applyAlignment="1">
      <alignment vertical="center"/>
    </xf>
    <xf numFmtId="0" fontId="77" fillId="33" borderId="0" xfId="0" applyFont="1" applyFill="1" applyBorder="1" applyAlignment="1">
      <alignment/>
    </xf>
    <xf numFmtId="0" fontId="78" fillId="33" borderId="0" xfId="0" applyFont="1" applyFill="1" applyBorder="1" applyAlignment="1">
      <alignment/>
    </xf>
    <xf numFmtId="0" fontId="78" fillId="33" borderId="12" xfId="0" applyFont="1" applyFill="1" applyBorder="1" applyAlignment="1">
      <alignment/>
    </xf>
    <xf numFmtId="0" fontId="78" fillId="33" borderId="12" xfId="0" applyFont="1" applyFill="1" applyBorder="1" applyAlignment="1">
      <alignment/>
    </xf>
    <xf numFmtId="0" fontId="85" fillId="33" borderId="0" xfId="0" applyFont="1" applyFill="1" applyBorder="1" applyAlignment="1">
      <alignment vertical="top" wrapText="1"/>
    </xf>
    <xf numFmtId="0" fontId="78" fillId="33" borderId="12" xfId="0" applyFont="1" applyFill="1" applyBorder="1" applyAlignment="1">
      <alignment horizontal="left"/>
    </xf>
    <xf numFmtId="0" fontId="76" fillId="33" borderId="0" xfId="0" applyFont="1" applyFill="1" applyAlignment="1">
      <alignment/>
    </xf>
    <xf numFmtId="0" fontId="76" fillId="33" borderId="0" xfId="0" applyFont="1" applyFill="1" applyBorder="1" applyAlignment="1">
      <alignment vertical="top" wrapText="1"/>
    </xf>
    <xf numFmtId="0" fontId="85" fillId="33" borderId="0" xfId="0" applyFont="1" applyFill="1" applyBorder="1" applyAlignment="1">
      <alignment horizontal="left" wrapText="1"/>
    </xf>
    <xf numFmtId="0" fontId="78" fillId="33" borderId="0" xfId="0" applyFont="1" applyFill="1" applyBorder="1" applyAlignment="1">
      <alignment horizontal="left" vertical="top" wrapText="1"/>
    </xf>
    <xf numFmtId="0" fontId="88" fillId="33" borderId="14" xfId="0" applyFont="1" applyFill="1" applyBorder="1" applyAlignment="1">
      <alignment horizontal="center" vertical="top" wrapText="1"/>
    </xf>
    <xf numFmtId="0" fontId="85" fillId="33" borderId="0" xfId="0" applyFont="1" applyFill="1" applyBorder="1" applyAlignment="1">
      <alignment vertical="center"/>
    </xf>
    <xf numFmtId="0" fontId="88" fillId="33" borderId="11" xfId="0" applyFont="1" applyFill="1" applyBorder="1" applyAlignment="1">
      <alignment horizontal="center" vertical="center" wrapText="1"/>
    </xf>
    <xf numFmtId="0" fontId="88" fillId="33" borderId="13" xfId="0" applyFont="1" applyFill="1" applyBorder="1" applyAlignment="1">
      <alignment horizontal="center" vertical="center" wrapText="1"/>
    </xf>
    <xf numFmtId="164" fontId="85" fillId="34" borderId="12" xfId="0" applyNumberFormat="1" applyFont="1" applyFill="1" applyBorder="1" applyAlignment="1" applyProtection="1">
      <alignment horizontal="center" vertical="center"/>
      <protection locked="0"/>
    </xf>
    <xf numFmtId="0" fontId="85" fillId="33" borderId="0" xfId="0" applyFont="1" applyFill="1" applyAlignment="1" applyProtection="1">
      <alignment horizontal="center" vertical="center"/>
      <protection locked="0"/>
    </xf>
    <xf numFmtId="0" fontId="85" fillId="33" borderId="0" xfId="0" applyFont="1" applyFill="1" applyBorder="1" applyAlignment="1" applyProtection="1">
      <alignment horizontal="center" vertical="center" wrapText="1"/>
      <protection locked="0"/>
    </xf>
    <xf numFmtId="0" fontId="85" fillId="33" borderId="0" xfId="0" applyFont="1" applyFill="1" applyBorder="1" applyAlignment="1" applyProtection="1">
      <alignment horizontal="center" vertical="center"/>
      <protection/>
    </xf>
    <xf numFmtId="0" fontId="85" fillId="34" borderId="19" xfId="0" applyFont="1" applyFill="1" applyBorder="1" applyAlignment="1" applyProtection="1">
      <alignment horizontal="center" vertical="center"/>
      <protection locked="0"/>
    </xf>
    <xf numFmtId="0" fontId="85" fillId="33" borderId="0" xfId="0" applyFont="1" applyFill="1" applyAlignment="1">
      <alignment horizontal="center"/>
    </xf>
    <xf numFmtId="0" fontId="86" fillId="33" borderId="12" xfId="0" applyFont="1" applyFill="1" applyBorder="1" applyAlignment="1">
      <alignment horizontal="center"/>
    </xf>
    <xf numFmtId="0" fontId="76" fillId="33" borderId="0" xfId="0" applyFont="1" applyFill="1" applyBorder="1" applyAlignment="1">
      <alignment horizontal="center" vertical="center" wrapText="1"/>
    </xf>
    <xf numFmtId="0" fontId="79" fillId="32" borderId="19" xfId="0" applyFont="1" applyFill="1" applyBorder="1" applyAlignment="1" applyProtection="1">
      <alignment horizontal="center" vertical="center"/>
      <protection locked="0"/>
    </xf>
    <xf numFmtId="0" fontId="84" fillId="33" borderId="12" xfId="0" applyFont="1" applyFill="1" applyBorder="1" applyAlignment="1" applyProtection="1">
      <alignment vertical="center"/>
      <protection locked="0"/>
    </xf>
    <xf numFmtId="0" fontId="89" fillId="33" borderId="12" xfId="52" applyNumberFormat="1" applyFont="1" applyFill="1" applyBorder="1" applyAlignment="1" applyProtection="1">
      <alignment vertical="center"/>
      <protection locked="0"/>
    </xf>
    <xf numFmtId="0" fontId="46" fillId="33" borderId="12" xfId="0" applyNumberFormat="1" applyFont="1" applyFill="1" applyBorder="1" applyAlignment="1" applyProtection="1">
      <alignment vertical="center"/>
      <protection locked="0"/>
    </xf>
    <xf numFmtId="0" fontId="46" fillId="33" borderId="12" xfId="0" applyNumberFormat="1" applyFont="1" applyFill="1" applyBorder="1" applyAlignment="1" applyProtection="1">
      <alignment horizontal="right" vertical="center"/>
      <protection locked="0"/>
    </xf>
    <xf numFmtId="14" fontId="46" fillId="33" borderId="12" xfId="0" applyNumberFormat="1" applyFont="1" applyFill="1" applyBorder="1" applyAlignment="1" applyProtection="1">
      <alignment vertical="top"/>
      <protection locked="0"/>
    </xf>
    <xf numFmtId="0" fontId="76" fillId="33" borderId="0" xfId="0" applyFont="1" applyFill="1" applyAlignment="1">
      <alignment horizontal="center"/>
    </xf>
    <xf numFmtId="0" fontId="80" fillId="33" borderId="0" xfId="0" applyFont="1" applyFill="1" applyAlignment="1">
      <alignment vertical="center"/>
    </xf>
    <xf numFmtId="0" fontId="84" fillId="33" borderId="0" xfId="0" applyFont="1" applyFill="1" applyAlignment="1">
      <alignment horizontal="left" vertical="center"/>
    </xf>
    <xf numFmtId="0" fontId="84" fillId="33" borderId="0" xfId="0" applyFont="1" applyFill="1" applyBorder="1" applyAlignment="1">
      <alignment vertical="center"/>
    </xf>
    <xf numFmtId="0" fontId="82" fillId="33" borderId="0" xfId="0" applyFont="1" applyFill="1" applyAlignment="1">
      <alignment vertical="center"/>
    </xf>
    <xf numFmtId="0" fontId="47" fillId="20" borderId="12" xfId="0" applyFont="1" applyFill="1" applyBorder="1" applyAlignment="1">
      <alignment vertical="center"/>
    </xf>
    <xf numFmtId="0" fontId="84" fillId="33" borderId="0" xfId="0" applyFont="1" applyFill="1" applyBorder="1" applyAlignment="1">
      <alignment horizontal="left" vertical="center"/>
    </xf>
    <xf numFmtId="0" fontId="84" fillId="33" borderId="0" xfId="0" applyFont="1" applyFill="1" applyBorder="1" applyAlignment="1">
      <alignment vertical="center" wrapText="1"/>
    </xf>
    <xf numFmtId="0" fontId="84" fillId="33" borderId="10" xfId="0" applyFont="1" applyFill="1" applyBorder="1" applyAlignment="1">
      <alignment vertical="center"/>
    </xf>
    <xf numFmtId="0" fontId="84" fillId="33" borderId="0" xfId="0" applyFont="1" applyFill="1" applyBorder="1" applyAlignment="1">
      <alignment horizontal="left" vertical="center" wrapText="1"/>
    </xf>
    <xf numFmtId="0" fontId="80" fillId="33" borderId="0" xfId="0" applyFont="1" applyFill="1" applyBorder="1" applyAlignment="1">
      <alignment vertical="center"/>
    </xf>
    <xf numFmtId="0" fontId="80" fillId="33" borderId="13" xfId="0" applyFont="1" applyFill="1" applyBorder="1" applyAlignment="1">
      <alignment vertical="center"/>
    </xf>
    <xf numFmtId="0" fontId="83" fillId="33" borderId="0" xfId="0" applyFont="1" applyFill="1" applyBorder="1" applyAlignment="1">
      <alignment horizontal="left" vertical="center" wrapText="1"/>
    </xf>
    <xf numFmtId="0" fontId="83" fillId="33" borderId="0" xfId="0" applyFont="1" applyFill="1" applyBorder="1" applyAlignment="1">
      <alignment vertical="center" wrapText="1"/>
    </xf>
    <xf numFmtId="0" fontId="78" fillId="35" borderId="18" xfId="0" applyFont="1" applyFill="1" applyBorder="1" applyAlignment="1">
      <alignment horizontal="left" vertical="top"/>
    </xf>
    <xf numFmtId="0" fontId="78" fillId="35" borderId="15" xfId="0" applyFont="1" applyFill="1" applyBorder="1" applyAlignment="1">
      <alignment horizontal="left" vertical="top"/>
    </xf>
    <xf numFmtId="0" fontId="78" fillId="35" borderId="10" xfId="0" applyFont="1" applyFill="1" applyBorder="1" applyAlignment="1">
      <alignment horizontal="left" vertical="top"/>
    </xf>
    <xf numFmtId="0" fontId="78" fillId="35" borderId="16" xfId="0" applyFont="1" applyFill="1" applyBorder="1" applyAlignment="1">
      <alignment horizontal="left" vertical="top"/>
    </xf>
    <xf numFmtId="0" fontId="78" fillId="35" borderId="14" xfId="0" applyFont="1" applyFill="1" applyBorder="1" applyAlignment="1">
      <alignment horizontal="left" vertical="top"/>
    </xf>
    <xf numFmtId="0" fontId="78" fillId="35" borderId="17" xfId="0" applyFont="1" applyFill="1" applyBorder="1" applyAlignment="1">
      <alignment horizontal="left" vertical="top"/>
    </xf>
    <xf numFmtId="0" fontId="82" fillId="33" borderId="0" xfId="0" applyFont="1" applyFill="1" applyBorder="1" applyAlignment="1">
      <alignment vertical="top" wrapText="1"/>
    </xf>
    <xf numFmtId="0" fontId="88" fillId="33" borderId="14" xfId="0" applyFont="1" applyFill="1" applyBorder="1" applyAlignment="1">
      <alignment horizontal="left" vertical="top" wrapText="1"/>
    </xf>
    <xf numFmtId="0" fontId="85" fillId="33" borderId="0" xfId="0" applyFont="1" applyFill="1" applyBorder="1" applyAlignment="1">
      <alignment horizontal="left" vertical="center" wrapText="1"/>
    </xf>
    <xf numFmtId="0" fontId="85" fillId="33" borderId="0" xfId="0" applyFont="1" applyFill="1" applyBorder="1" applyAlignment="1">
      <alignment vertical="center" wrapText="1"/>
    </xf>
    <xf numFmtId="0" fontId="78" fillId="33" borderId="0" xfId="0" applyFont="1" applyFill="1" applyAlignment="1">
      <alignment vertical="center"/>
    </xf>
    <xf numFmtId="0" fontId="85" fillId="33" borderId="0" xfId="0" applyFont="1" applyFill="1" applyBorder="1" applyAlignment="1">
      <alignment horizontal="left" vertical="center"/>
    </xf>
    <xf numFmtId="0" fontId="78" fillId="20" borderId="12" xfId="0" applyFont="1" applyFill="1" applyBorder="1" applyAlignment="1">
      <alignment vertical="center"/>
    </xf>
    <xf numFmtId="0" fontId="85" fillId="33" borderId="10" xfId="0" applyFont="1" applyFill="1" applyBorder="1" applyAlignment="1">
      <alignment vertical="center"/>
    </xf>
    <xf numFmtId="0" fontId="78" fillId="33" borderId="0" xfId="0" applyFont="1" applyFill="1" applyBorder="1" applyAlignment="1">
      <alignment horizontal="center" vertical="center"/>
    </xf>
    <xf numFmtId="0" fontId="78" fillId="20" borderId="19" xfId="0" applyFont="1" applyFill="1" applyBorder="1" applyAlignment="1">
      <alignment vertical="center"/>
    </xf>
    <xf numFmtId="0" fontId="76" fillId="33" borderId="0" xfId="0" applyFont="1" applyFill="1" applyBorder="1" applyAlignment="1">
      <alignment vertical="center" wrapText="1"/>
    </xf>
    <xf numFmtId="0" fontId="86" fillId="33" borderId="12" xfId="0" applyFont="1" applyFill="1" applyBorder="1" applyAlignment="1">
      <alignment horizontal="center" vertical="center"/>
    </xf>
    <xf numFmtId="0" fontId="82" fillId="33" borderId="0" xfId="0" applyFont="1" applyFill="1" applyBorder="1" applyAlignment="1">
      <alignment vertical="center" wrapText="1"/>
    </xf>
    <xf numFmtId="0" fontId="78" fillId="33" borderId="0" xfId="0" applyFont="1" applyFill="1" applyBorder="1" applyAlignment="1">
      <alignment vertical="center"/>
    </xf>
    <xf numFmtId="0" fontId="82" fillId="33" borderId="0" xfId="0" applyFont="1" applyFill="1" applyBorder="1" applyAlignment="1">
      <alignment horizontal="center" vertical="center" wrapText="1"/>
    </xf>
    <xf numFmtId="0" fontId="82" fillId="33" borderId="0" xfId="0" applyFont="1" applyFill="1" applyAlignment="1">
      <alignment horizontal="center" vertical="center"/>
    </xf>
    <xf numFmtId="0" fontId="82" fillId="33" borderId="0" xfId="0" applyFont="1" applyFill="1" applyAlignment="1">
      <alignment/>
    </xf>
    <xf numFmtId="0" fontId="82" fillId="33" borderId="0" xfId="0" applyFont="1" applyFill="1" applyBorder="1" applyAlignment="1">
      <alignment horizontal="left" vertical="top" wrapText="1"/>
    </xf>
    <xf numFmtId="0" fontId="69" fillId="35" borderId="15" xfId="0" applyFont="1" applyFill="1" applyBorder="1" applyAlignment="1">
      <alignment horizontal="left" vertical="top"/>
    </xf>
    <xf numFmtId="0" fontId="69" fillId="35" borderId="16" xfId="0" applyFont="1" applyFill="1" applyBorder="1" applyAlignment="1">
      <alignment horizontal="left" vertical="top"/>
    </xf>
    <xf numFmtId="0" fontId="69" fillId="35" borderId="17" xfId="0" applyFont="1" applyFill="1" applyBorder="1" applyAlignment="1">
      <alignment horizontal="left" vertical="top"/>
    </xf>
    <xf numFmtId="0" fontId="83" fillId="33" borderId="0" xfId="0" applyFont="1" applyFill="1" applyAlignment="1">
      <alignment horizontal="center"/>
    </xf>
    <xf numFmtId="0" fontId="80" fillId="33" borderId="0" xfId="0" applyFont="1" applyFill="1" applyBorder="1" applyAlignment="1">
      <alignment horizontal="left" vertical="top"/>
    </xf>
    <xf numFmtId="0" fontId="90" fillId="36" borderId="12" xfId="0" applyFont="1" applyFill="1" applyBorder="1" applyAlignment="1">
      <alignment vertical="center"/>
    </xf>
    <xf numFmtId="0" fontId="90" fillId="36" borderId="20" xfId="0" applyFont="1" applyFill="1" applyBorder="1" applyAlignment="1">
      <alignment vertical="center"/>
    </xf>
    <xf numFmtId="0" fontId="90" fillId="36" borderId="21" xfId="0" applyFont="1" applyFill="1" applyBorder="1" applyAlignment="1">
      <alignment vertical="center"/>
    </xf>
    <xf numFmtId="0" fontId="90" fillId="36" borderId="22" xfId="0" applyFont="1" applyFill="1" applyBorder="1" applyAlignment="1">
      <alignment vertical="center"/>
    </xf>
    <xf numFmtId="0" fontId="90" fillId="36" borderId="12" xfId="0" applyFont="1" applyFill="1" applyBorder="1" applyAlignment="1">
      <alignment vertical="center" wrapText="1"/>
    </xf>
    <xf numFmtId="0" fontId="90" fillId="36" borderId="20" xfId="0" applyFont="1" applyFill="1" applyBorder="1" applyAlignment="1">
      <alignment horizontal="left" vertical="center"/>
    </xf>
    <xf numFmtId="0" fontId="90" fillId="36" borderId="21" xfId="0" applyFont="1" applyFill="1" applyBorder="1" applyAlignment="1">
      <alignment horizontal="left" vertical="center"/>
    </xf>
    <xf numFmtId="0" fontId="90" fillId="36" borderId="22" xfId="0" applyFont="1" applyFill="1" applyBorder="1" applyAlignment="1">
      <alignment horizontal="left" vertical="center"/>
    </xf>
    <xf numFmtId="0" fontId="78" fillId="35" borderId="20" xfId="0" applyFont="1" applyFill="1" applyBorder="1" applyAlignment="1">
      <alignment horizontal="left" vertical="top"/>
    </xf>
    <xf numFmtId="0" fontId="78" fillId="35" borderId="22" xfId="0" applyFont="1" applyFill="1" applyBorder="1" applyAlignment="1">
      <alignment horizontal="left" vertical="top"/>
    </xf>
    <xf numFmtId="0" fontId="85" fillId="33" borderId="20" xfId="0" applyFont="1" applyFill="1" applyBorder="1" applyAlignment="1">
      <alignment horizontal="left" vertical="top" wrapText="1"/>
    </xf>
    <xf numFmtId="0" fontId="85" fillId="33" borderId="21" xfId="0" applyFont="1" applyFill="1" applyBorder="1" applyAlignment="1">
      <alignment horizontal="left" vertical="top" wrapText="1"/>
    </xf>
    <xf numFmtId="0" fontId="85" fillId="33" borderId="22" xfId="0" applyFont="1" applyFill="1" applyBorder="1" applyAlignment="1">
      <alignment horizontal="left" vertical="top" wrapText="1"/>
    </xf>
    <xf numFmtId="0" fontId="80" fillId="33" borderId="0" xfId="0" applyFont="1" applyFill="1" applyAlignment="1">
      <alignment horizontal="left"/>
    </xf>
    <xf numFmtId="0" fontId="85" fillId="33" borderId="18" xfId="0" applyFont="1" applyFill="1" applyBorder="1" applyAlignment="1">
      <alignment horizontal="left" vertical="top" wrapText="1"/>
    </xf>
    <xf numFmtId="0" fontId="85" fillId="33" borderId="11" xfId="0" applyFont="1" applyFill="1" applyBorder="1" applyAlignment="1">
      <alignment horizontal="left" vertical="top" wrapText="1"/>
    </xf>
    <xf numFmtId="0" fontId="85" fillId="33" borderId="15" xfId="0" applyFont="1" applyFill="1" applyBorder="1" applyAlignment="1">
      <alignment horizontal="left" vertical="top" wrapText="1"/>
    </xf>
    <xf numFmtId="0" fontId="85" fillId="33" borderId="14" xfId="0" applyFont="1" applyFill="1" applyBorder="1" applyAlignment="1">
      <alignment horizontal="left" vertical="top" wrapText="1"/>
    </xf>
    <xf numFmtId="0" fontId="85" fillId="33" borderId="13" xfId="0" applyFont="1" applyFill="1" applyBorder="1" applyAlignment="1">
      <alignment horizontal="left" vertical="top" wrapText="1"/>
    </xf>
    <xf numFmtId="0" fontId="85" fillId="33" borderId="17" xfId="0" applyFont="1" applyFill="1" applyBorder="1" applyAlignment="1">
      <alignment horizontal="left" vertical="top" wrapText="1"/>
    </xf>
    <xf numFmtId="0" fontId="91" fillId="35" borderId="19" xfId="0" applyFont="1" applyFill="1" applyBorder="1" applyAlignment="1">
      <alignment horizontal="center"/>
    </xf>
    <xf numFmtId="0" fontId="80" fillId="33" borderId="12" xfId="0" applyFont="1" applyFill="1" applyBorder="1" applyAlignment="1">
      <alignment horizontal="center"/>
    </xf>
    <xf numFmtId="0" fontId="78" fillId="33" borderId="0" xfId="0" applyFont="1" applyFill="1" applyAlignment="1">
      <alignment horizontal="left"/>
    </xf>
    <xf numFmtId="0" fontId="80" fillId="33" borderId="14" xfId="0" applyFont="1" applyFill="1" applyBorder="1" applyAlignment="1">
      <alignment horizontal="center"/>
    </xf>
    <xf numFmtId="0" fontId="80" fillId="33" borderId="13" xfId="0" applyFont="1" applyFill="1" applyBorder="1" applyAlignment="1">
      <alignment horizontal="center"/>
    </xf>
    <xf numFmtId="0" fontId="85" fillId="0" borderId="12" xfId="0" applyFont="1" applyFill="1" applyBorder="1" applyAlignment="1">
      <alignment horizontal="left" vertical="top" wrapText="1"/>
    </xf>
    <xf numFmtId="0" fontId="85" fillId="0" borderId="20" xfId="0" applyFont="1" applyFill="1" applyBorder="1" applyAlignment="1">
      <alignment horizontal="left" vertical="top" wrapText="1"/>
    </xf>
    <xf numFmtId="0" fontId="85" fillId="0" borderId="21" xfId="0" applyFont="1" applyFill="1" applyBorder="1" applyAlignment="1">
      <alignment horizontal="left" vertical="top" wrapText="1"/>
    </xf>
    <xf numFmtId="0" fontId="85" fillId="0" borderId="22" xfId="0" applyFont="1" applyFill="1" applyBorder="1" applyAlignment="1">
      <alignment horizontal="left" vertical="top" wrapText="1"/>
    </xf>
    <xf numFmtId="0" fontId="78" fillId="35" borderId="10" xfId="0" applyFont="1" applyFill="1" applyBorder="1" applyAlignment="1">
      <alignment horizontal="left" vertical="center" wrapText="1"/>
    </xf>
    <xf numFmtId="0" fontId="78" fillId="35" borderId="0" xfId="0" applyFont="1" applyFill="1" applyBorder="1" applyAlignment="1">
      <alignment horizontal="left" vertical="center" wrapText="1"/>
    </xf>
    <xf numFmtId="0" fontId="78" fillId="35" borderId="18" xfId="0" applyFont="1" applyFill="1" applyBorder="1" applyAlignment="1">
      <alignment horizontal="left" vertical="top"/>
    </xf>
    <xf numFmtId="0" fontId="78" fillId="35" borderId="15" xfId="0" applyFont="1" applyFill="1" applyBorder="1" applyAlignment="1">
      <alignment horizontal="left" vertical="top"/>
    </xf>
    <xf numFmtId="0" fontId="78" fillId="35" borderId="10" xfId="0" applyFont="1" applyFill="1" applyBorder="1" applyAlignment="1">
      <alignment horizontal="left" vertical="top"/>
    </xf>
    <xf numFmtId="0" fontId="78" fillId="35" borderId="16" xfId="0" applyFont="1" applyFill="1" applyBorder="1" applyAlignment="1">
      <alignment horizontal="left" vertical="top"/>
    </xf>
    <xf numFmtId="0" fontId="78" fillId="35" borderId="14" xfId="0" applyFont="1" applyFill="1" applyBorder="1" applyAlignment="1">
      <alignment horizontal="left" vertical="top"/>
    </xf>
    <xf numFmtId="0" fontId="78" fillId="35" borderId="17" xfId="0" applyFont="1" applyFill="1" applyBorder="1" applyAlignment="1">
      <alignment horizontal="left" vertical="top"/>
    </xf>
    <xf numFmtId="0" fontId="85" fillId="33" borderId="10" xfId="0" applyFont="1" applyFill="1" applyBorder="1" applyAlignment="1">
      <alignment horizontal="left" vertical="top" wrapText="1"/>
    </xf>
    <xf numFmtId="0" fontId="85" fillId="33" borderId="0" xfId="0" applyFont="1" applyFill="1" applyBorder="1" applyAlignment="1">
      <alignment horizontal="left" vertical="top" wrapText="1"/>
    </xf>
    <xf numFmtId="0" fontId="85" fillId="33" borderId="16" xfId="0" applyFont="1" applyFill="1" applyBorder="1" applyAlignment="1">
      <alignment horizontal="left" vertical="top" wrapText="1"/>
    </xf>
    <xf numFmtId="0" fontId="78" fillId="35" borderId="12" xfId="0" applyFont="1" applyFill="1" applyBorder="1" applyAlignment="1">
      <alignment horizontal="left" vertical="top" wrapText="1"/>
    </xf>
    <xf numFmtId="0" fontId="80" fillId="35" borderId="10" xfId="0" applyFont="1" applyFill="1" applyBorder="1" applyAlignment="1">
      <alignment horizontal="left" vertical="center" wrapText="1"/>
    </xf>
    <xf numFmtId="0" fontId="80" fillId="35" borderId="0" xfId="0" applyFont="1" applyFill="1" applyBorder="1" applyAlignment="1">
      <alignment horizontal="left" vertical="center" wrapText="1"/>
    </xf>
    <xf numFmtId="0" fontId="78" fillId="35" borderId="18" xfId="0" applyFont="1" applyFill="1" applyBorder="1" applyAlignment="1">
      <alignment horizontal="left" vertical="top" wrapText="1"/>
    </xf>
    <xf numFmtId="0" fontId="78" fillId="35" borderId="15" xfId="0" applyFont="1" applyFill="1" applyBorder="1" applyAlignment="1">
      <alignment horizontal="left" vertical="top" wrapText="1"/>
    </xf>
    <xf numFmtId="0" fontId="78" fillId="35" borderId="10" xfId="0" applyFont="1" applyFill="1" applyBorder="1" applyAlignment="1">
      <alignment horizontal="left" vertical="top" wrapText="1"/>
    </xf>
    <xf numFmtId="0" fontId="78" fillId="35" borderId="16" xfId="0" applyFont="1" applyFill="1" applyBorder="1" applyAlignment="1">
      <alignment horizontal="left" vertical="top" wrapText="1"/>
    </xf>
    <xf numFmtId="0" fontId="78" fillId="35" borderId="14" xfId="0" applyFont="1" applyFill="1" applyBorder="1" applyAlignment="1">
      <alignment horizontal="left" vertical="top" wrapText="1"/>
    </xf>
    <xf numFmtId="0" fontId="78" fillId="35" borderId="17" xfId="0" applyFont="1" applyFill="1" applyBorder="1" applyAlignment="1">
      <alignment horizontal="left" vertical="top" wrapText="1"/>
    </xf>
    <xf numFmtId="0" fontId="85" fillId="33" borderId="21" xfId="0" applyFont="1" applyFill="1" applyBorder="1" applyAlignment="1">
      <alignment horizontal="left" vertical="top"/>
    </xf>
    <xf numFmtId="0" fontId="85" fillId="33" borderId="22" xfId="0" applyFont="1" applyFill="1" applyBorder="1" applyAlignment="1">
      <alignment horizontal="left" vertical="top"/>
    </xf>
    <xf numFmtId="0" fontId="78" fillId="33" borderId="0" xfId="0" applyFont="1" applyFill="1" applyAlignment="1">
      <alignment/>
    </xf>
    <xf numFmtId="0" fontId="80" fillId="33" borderId="0" xfId="0" applyFont="1" applyFill="1" applyBorder="1" applyAlignment="1">
      <alignment horizontal="center"/>
    </xf>
    <xf numFmtId="0" fontId="84" fillId="33" borderId="13" xfId="0" applyFont="1" applyFill="1" applyBorder="1" applyAlignment="1">
      <alignment horizontal="center"/>
    </xf>
    <xf numFmtId="0" fontId="92" fillId="33" borderId="18" xfId="0" applyFont="1" applyFill="1" applyBorder="1" applyAlignment="1">
      <alignment horizontal="left" vertical="top" wrapText="1"/>
    </xf>
    <xf numFmtId="0" fontId="92" fillId="33" borderId="11" xfId="0" applyFont="1" applyFill="1" applyBorder="1" applyAlignment="1">
      <alignment horizontal="left" vertical="top" wrapText="1"/>
    </xf>
    <xf numFmtId="0" fontId="92" fillId="33" borderId="15" xfId="0" applyFont="1" applyFill="1" applyBorder="1" applyAlignment="1">
      <alignment horizontal="left" vertical="top" wrapText="1"/>
    </xf>
    <xf numFmtId="0" fontId="92" fillId="33" borderId="10" xfId="0" applyFont="1" applyFill="1" applyBorder="1" applyAlignment="1">
      <alignment horizontal="left" vertical="top" wrapText="1"/>
    </xf>
    <xf numFmtId="0" fontId="92" fillId="33" borderId="0" xfId="0" applyFont="1" applyFill="1" applyBorder="1" applyAlignment="1">
      <alignment horizontal="left" vertical="top" wrapText="1"/>
    </xf>
    <xf numFmtId="0" fontId="92" fillId="33" borderId="16" xfId="0" applyFont="1" applyFill="1" applyBorder="1" applyAlignment="1">
      <alignment horizontal="left" vertical="top" wrapText="1"/>
    </xf>
    <xf numFmtId="0" fontId="92" fillId="33" borderId="14" xfId="0" applyFont="1" applyFill="1" applyBorder="1" applyAlignment="1">
      <alignment horizontal="left" vertical="top" wrapText="1"/>
    </xf>
    <xf numFmtId="0" fontId="92" fillId="33" borderId="13" xfId="0" applyFont="1" applyFill="1" applyBorder="1" applyAlignment="1">
      <alignment horizontal="left" vertical="top" wrapText="1"/>
    </xf>
    <xf numFmtId="0" fontId="92" fillId="33" borderId="17" xfId="0" applyFont="1" applyFill="1" applyBorder="1" applyAlignment="1">
      <alignment horizontal="left" vertical="top" wrapText="1"/>
    </xf>
    <xf numFmtId="0" fontId="85" fillId="0" borderId="20" xfId="0" applyFont="1" applyFill="1" applyBorder="1" applyAlignment="1">
      <alignment horizontal="left"/>
    </xf>
    <xf numFmtId="0" fontId="85" fillId="0" borderId="21" xfId="0" applyFont="1" applyFill="1" applyBorder="1" applyAlignment="1">
      <alignment horizontal="left"/>
    </xf>
    <xf numFmtId="0" fontId="85" fillId="0" borderId="22" xfId="0" applyFont="1" applyFill="1" applyBorder="1" applyAlignment="1">
      <alignment horizontal="left"/>
    </xf>
    <xf numFmtId="0" fontId="85" fillId="33" borderId="12" xfId="0" applyFont="1" applyFill="1" applyBorder="1" applyAlignment="1">
      <alignment horizontal="left" wrapText="1"/>
    </xf>
    <xf numFmtId="0" fontId="9" fillId="33" borderId="18" xfId="0" applyFont="1" applyFill="1" applyBorder="1" applyAlignment="1">
      <alignment horizontal="left" vertical="top" wrapText="1"/>
    </xf>
    <xf numFmtId="0" fontId="78" fillId="35" borderId="14" xfId="0" applyFont="1" applyFill="1" applyBorder="1" applyAlignment="1">
      <alignment horizontal="left" vertical="center" wrapText="1"/>
    </xf>
    <xf numFmtId="0" fontId="78" fillId="35" borderId="13" xfId="0" applyFont="1" applyFill="1" applyBorder="1" applyAlignment="1">
      <alignment horizontal="left" vertical="center" wrapText="1"/>
    </xf>
    <xf numFmtId="0" fontId="85" fillId="33" borderId="12" xfId="0" applyFont="1" applyFill="1" applyBorder="1" applyAlignment="1">
      <alignment horizontal="left" vertical="top" wrapText="1"/>
    </xf>
    <xf numFmtId="0" fontId="0" fillId="33" borderId="11" xfId="0" applyFont="1" applyFill="1" applyBorder="1" applyAlignment="1">
      <alignment horizontal="left"/>
    </xf>
    <xf numFmtId="0" fontId="78" fillId="35" borderId="0" xfId="0" applyFont="1" applyFill="1" applyBorder="1" applyAlignment="1">
      <alignment horizontal="left" vertical="top" wrapText="1"/>
    </xf>
    <xf numFmtId="0" fontId="78" fillId="35" borderId="13" xfId="0" applyFont="1" applyFill="1" applyBorder="1" applyAlignment="1">
      <alignment horizontal="left" vertical="top" wrapText="1"/>
    </xf>
    <xf numFmtId="0" fontId="80" fillId="33" borderId="21" xfId="0" applyFont="1" applyFill="1" applyBorder="1" applyAlignment="1">
      <alignment horizontal="left"/>
    </xf>
    <xf numFmtId="0" fontId="78" fillId="35" borderId="12" xfId="0" applyFont="1" applyFill="1" applyBorder="1" applyAlignment="1">
      <alignment horizontal="left" vertical="top"/>
    </xf>
    <xf numFmtId="0" fontId="80" fillId="33" borderId="0" xfId="0" applyFont="1" applyFill="1" applyAlignment="1">
      <alignment horizontal="left" vertical="center"/>
    </xf>
    <xf numFmtId="0" fontId="93" fillId="33" borderId="0" xfId="0" applyFont="1" applyFill="1" applyBorder="1" applyAlignment="1">
      <alignment horizontal="left" vertical="top" wrapText="1"/>
    </xf>
    <xf numFmtId="0" fontId="85" fillId="33" borderId="20" xfId="0" applyFont="1" applyFill="1" applyBorder="1" applyAlignment="1">
      <alignment horizontal="left" vertical="top"/>
    </xf>
    <xf numFmtId="0" fontId="85" fillId="0" borderId="12" xfId="0" applyFont="1" applyFill="1" applyBorder="1" applyAlignment="1">
      <alignment horizontal="left" vertical="center" wrapText="1"/>
    </xf>
    <xf numFmtId="0" fontId="85" fillId="33" borderId="12" xfId="0" applyFont="1" applyFill="1" applyBorder="1" applyAlignment="1">
      <alignment horizontal="left" vertical="center" wrapText="1"/>
    </xf>
    <xf numFmtId="0" fontId="80" fillId="33" borderId="13" xfId="0" applyFont="1" applyFill="1" applyBorder="1" applyAlignment="1">
      <alignment horizontal="left"/>
    </xf>
    <xf numFmtId="0" fontId="85" fillId="0" borderId="12" xfId="0" applyFont="1" applyFill="1" applyBorder="1" applyAlignment="1">
      <alignment horizontal="left"/>
    </xf>
    <xf numFmtId="0" fontId="80" fillId="33" borderId="20" xfId="0" applyFont="1" applyFill="1" applyBorder="1" applyAlignment="1">
      <alignment horizontal="center"/>
    </xf>
    <xf numFmtId="0" fontId="80" fillId="33" borderId="21" xfId="0" applyFont="1" applyFill="1" applyBorder="1" applyAlignment="1">
      <alignment horizontal="center"/>
    </xf>
    <xf numFmtId="0" fontId="80" fillId="33" borderId="22" xfId="0" applyFont="1" applyFill="1" applyBorder="1" applyAlignment="1">
      <alignment horizontal="center"/>
    </xf>
    <xf numFmtId="0" fontId="52" fillId="35" borderId="12" xfId="0" applyFont="1" applyFill="1" applyBorder="1" applyAlignment="1">
      <alignment horizontal="center"/>
    </xf>
    <xf numFmtId="0" fontId="78" fillId="35" borderId="20" xfId="0" applyFont="1" applyFill="1" applyBorder="1" applyAlignment="1">
      <alignment horizontal="left" vertical="center"/>
    </xf>
    <xf numFmtId="0" fontId="78" fillId="35" borderId="22" xfId="0" applyFont="1" applyFill="1" applyBorder="1" applyAlignment="1">
      <alignment horizontal="left" vertical="center"/>
    </xf>
    <xf numFmtId="0" fontId="85" fillId="33" borderId="20" xfId="0" applyFont="1" applyFill="1" applyBorder="1" applyAlignment="1">
      <alignment horizontal="left" vertical="center" wrapText="1"/>
    </xf>
    <xf numFmtId="0" fontId="85" fillId="33" borderId="21" xfId="0" applyFont="1" applyFill="1" applyBorder="1" applyAlignment="1">
      <alignment horizontal="left" vertical="center" wrapText="1"/>
    </xf>
    <xf numFmtId="0" fontId="85" fillId="33" borderId="22" xfId="0" applyFont="1" applyFill="1" applyBorder="1" applyAlignment="1">
      <alignment horizontal="left" vertical="center" wrapText="1"/>
    </xf>
    <xf numFmtId="0" fontId="69" fillId="33" borderId="12" xfId="0" applyFont="1" applyFill="1" applyBorder="1" applyAlignment="1">
      <alignment horizontal="center"/>
    </xf>
    <xf numFmtId="0" fontId="78" fillId="33" borderId="13" xfId="0" applyFont="1" applyFill="1" applyBorder="1" applyAlignment="1">
      <alignment vertical="center"/>
    </xf>
    <xf numFmtId="0" fontId="85" fillId="33" borderId="20" xfId="0" applyFont="1" applyFill="1" applyBorder="1" applyAlignment="1">
      <alignment horizontal="left" wrapText="1"/>
    </xf>
    <xf numFmtId="0" fontId="85" fillId="33" borderId="21" xfId="0" applyFont="1" applyFill="1" applyBorder="1" applyAlignment="1">
      <alignment horizontal="left" wrapText="1"/>
    </xf>
    <xf numFmtId="0" fontId="85" fillId="33" borderId="22" xfId="0" applyFont="1" applyFill="1" applyBorder="1" applyAlignment="1">
      <alignment horizontal="left" wrapText="1"/>
    </xf>
    <xf numFmtId="0" fontId="78" fillId="33" borderId="0" xfId="0" applyFont="1" applyFill="1" applyAlignment="1">
      <alignment horizontal="left" vertical="center"/>
    </xf>
    <xf numFmtId="0" fontId="78" fillId="33" borderId="13" xfId="0" applyFont="1" applyFill="1" applyBorder="1" applyAlignment="1">
      <alignment horizontal="left" vertical="center"/>
    </xf>
    <xf numFmtId="0" fontId="78" fillId="35" borderId="11" xfId="0" applyFont="1" applyFill="1" applyBorder="1" applyAlignment="1">
      <alignment horizontal="left" vertical="top"/>
    </xf>
    <xf numFmtId="0" fontId="78" fillId="35" borderId="0" xfId="0" applyFont="1" applyFill="1" applyBorder="1" applyAlignment="1">
      <alignment horizontal="left" vertical="top"/>
    </xf>
    <xf numFmtId="0" fontId="78" fillId="35" borderId="13" xfId="0" applyFont="1" applyFill="1" applyBorder="1" applyAlignment="1">
      <alignment horizontal="left" vertical="top"/>
    </xf>
    <xf numFmtId="0" fontId="85" fillId="0" borderId="12" xfId="0" applyFont="1" applyFill="1" applyBorder="1" applyAlignment="1">
      <alignment horizontal="left" vertical="center"/>
    </xf>
    <xf numFmtId="0" fontId="94" fillId="33" borderId="18" xfId="0" applyFont="1" applyFill="1" applyBorder="1" applyAlignment="1">
      <alignment horizontal="center" vertical="center" wrapText="1"/>
    </xf>
    <xf numFmtId="0" fontId="94" fillId="33" borderId="11" xfId="0" applyFont="1" applyFill="1" applyBorder="1" applyAlignment="1">
      <alignment horizontal="center" vertical="center" wrapText="1"/>
    </xf>
    <xf numFmtId="0" fontId="80" fillId="33" borderId="23" xfId="0" applyFont="1" applyFill="1" applyBorder="1" applyAlignment="1">
      <alignment horizontal="center"/>
    </xf>
    <xf numFmtId="0" fontId="91" fillId="35" borderId="12" xfId="0" applyFont="1" applyFill="1" applyBorder="1" applyAlignment="1">
      <alignment horizontal="center"/>
    </xf>
    <xf numFmtId="0" fontId="0" fillId="0" borderId="0" xfId="0"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28">
    <dxf>
      <fill>
        <patternFill>
          <bgColor rgb="FFFF5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ont>
        <color rgb="FF006666"/>
      </font>
      <fill>
        <patternFill>
          <bgColor theme="7" tint="0.5999600291252136"/>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ont>
        <color rgb="FF006666"/>
      </font>
      <fill>
        <patternFill>
          <bgColor theme="7" tint="0.5999600291252136"/>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ont>
        <color rgb="FF006666"/>
      </font>
      <fill>
        <patternFill>
          <bgColor theme="7" tint="0.5999600291252136"/>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6666"/>
      </font>
      <fill>
        <patternFill>
          <bgColor theme="7" tint="0.5999600291252136"/>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dxf/>
    <dxf>
      <fill>
        <patternFill>
          <bgColor rgb="FFFFFF00"/>
        </patternFill>
      </fill>
    </dxf>
    <dxf/>
    <dxf/>
    <dxf>
      <fill>
        <patternFill>
          <bgColor rgb="FFFFFF00"/>
        </patternFill>
      </fill>
    </dxf>
    <dxf/>
    <dxf/>
    <dxf>
      <fill>
        <patternFill>
          <bgColor rgb="FFFFFF00"/>
        </patternFill>
      </fill>
    </dxf>
    <dxf/>
    <dxf/>
    <dxf>
      <fill>
        <patternFill>
          <bgColor rgb="FFFFFF00"/>
        </patternFill>
      </fill>
    </dxf>
    <dxf/>
    <dxf/>
    <dxf>
      <fill>
        <patternFill>
          <bgColor rgb="FFFFFF00"/>
        </patternFill>
      </fill>
    </dxf>
    <dxf/>
    <dxf/>
    <dxf>
      <fill>
        <patternFill>
          <bgColor rgb="FFFFFF00"/>
        </patternFill>
      </fill>
    </dxf>
    <dxf/>
    <dxf/>
    <dxf>
      <fill>
        <patternFill>
          <bgColor rgb="FFFFFF00"/>
        </patternFill>
      </fill>
    </dxf>
    <dxf/>
    <dxf/>
    <dxf>
      <fill>
        <patternFill>
          <bgColor rgb="FFFFFF00"/>
        </patternFill>
      </fill>
    </dxf>
    <dxf/>
    <dxf/>
    <dxf>
      <fill>
        <patternFill>
          <bgColor rgb="FFFFFF00"/>
        </patternFill>
      </fill>
    </dxf>
    <dxf>
      <font>
        <color rgb="FF006666"/>
      </font>
      <fill>
        <patternFill>
          <bgColor theme="7" tint="0.5999600291252136"/>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1571625</xdr:colOff>
      <xdr:row>1</xdr:row>
      <xdr:rowOff>104775</xdr:rowOff>
    </xdr:from>
    <xdr:to>
      <xdr:col>7</xdr:col>
      <xdr:colOff>695325</xdr:colOff>
      <xdr:row>3</xdr:row>
      <xdr:rowOff>142875</xdr:rowOff>
    </xdr:to>
    <xdr:pic>
      <xdr:nvPicPr>
        <xdr:cNvPr id="1" name="Picture 1"/>
        <xdr:cNvPicPr preferRelativeResize="1">
          <a:picLocks noChangeAspect="1"/>
        </xdr:cNvPicPr>
      </xdr:nvPicPr>
      <xdr:blipFill>
        <a:blip r:embed="rId1"/>
        <a:stretch>
          <a:fillRect/>
        </a:stretch>
      </xdr:blipFill>
      <xdr:spPr>
        <a:xfrm>
          <a:off x="6848475" y="238125"/>
          <a:ext cx="25908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1</xdr:row>
      <xdr:rowOff>95250</xdr:rowOff>
    </xdr:from>
    <xdr:to>
      <xdr:col>11</xdr:col>
      <xdr:colOff>457200</xdr:colOff>
      <xdr:row>3</xdr:row>
      <xdr:rowOff>161925</xdr:rowOff>
    </xdr:to>
    <xdr:pic>
      <xdr:nvPicPr>
        <xdr:cNvPr id="1" name="Picture 1"/>
        <xdr:cNvPicPr preferRelativeResize="1">
          <a:picLocks noChangeAspect="1"/>
        </xdr:cNvPicPr>
      </xdr:nvPicPr>
      <xdr:blipFill>
        <a:blip r:embed="rId1"/>
        <a:stretch>
          <a:fillRect/>
        </a:stretch>
      </xdr:blipFill>
      <xdr:spPr>
        <a:xfrm>
          <a:off x="6581775" y="285750"/>
          <a:ext cx="26003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1</xdr:row>
      <xdr:rowOff>85725</xdr:rowOff>
    </xdr:from>
    <xdr:to>
      <xdr:col>11</xdr:col>
      <xdr:colOff>457200</xdr:colOff>
      <xdr:row>3</xdr:row>
      <xdr:rowOff>152400</xdr:rowOff>
    </xdr:to>
    <xdr:pic>
      <xdr:nvPicPr>
        <xdr:cNvPr id="1" name="Picture 1"/>
        <xdr:cNvPicPr preferRelativeResize="1">
          <a:picLocks noChangeAspect="1"/>
        </xdr:cNvPicPr>
      </xdr:nvPicPr>
      <xdr:blipFill>
        <a:blip r:embed="rId1"/>
        <a:stretch>
          <a:fillRect/>
        </a:stretch>
      </xdr:blipFill>
      <xdr:spPr>
        <a:xfrm>
          <a:off x="6619875" y="352425"/>
          <a:ext cx="256222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1</xdr:row>
      <xdr:rowOff>85725</xdr:rowOff>
    </xdr:from>
    <xdr:to>
      <xdr:col>11</xdr:col>
      <xdr:colOff>381000</xdr:colOff>
      <xdr:row>3</xdr:row>
      <xdr:rowOff>142875</xdr:rowOff>
    </xdr:to>
    <xdr:pic>
      <xdr:nvPicPr>
        <xdr:cNvPr id="1" name="Picture 1"/>
        <xdr:cNvPicPr preferRelativeResize="1">
          <a:picLocks noChangeAspect="1"/>
        </xdr:cNvPicPr>
      </xdr:nvPicPr>
      <xdr:blipFill>
        <a:blip r:embed="rId1"/>
        <a:stretch>
          <a:fillRect/>
        </a:stretch>
      </xdr:blipFill>
      <xdr:spPr>
        <a:xfrm>
          <a:off x="6581775" y="352425"/>
          <a:ext cx="257175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1</xdr:row>
      <xdr:rowOff>85725</xdr:rowOff>
    </xdr:from>
    <xdr:to>
      <xdr:col>11</xdr:col>
      <xdr:colOff>419100</xdr:colOff>
      <xdr:row>3</xdr:row>
      <xdr:rowOff>142875</xdr:rowOff>
    </xdr:to>
    <xdr:pic>
      <xdr:nvPicPr>
        <xdr:cNvPr id="1" name="Picture 1"/>
        <xdr:cNvPicPr preferRelativeResize="1">
          <a:picLocks noChangeAspect="1"/>
        </xdr:cNvPicPr>
      </xdr:nvPicPr>
      <xdr:blipFill>
        <a:blip r:embed="rId1"/>
        <a:stretch>
          <a:fillRect/>
        </a:stretch>
      </xdr:blipFill>
      <xdr:spPr>
        <a:xfrm>
          <a:off x="6581775" y="352425"/>
          <a:ext cx="25622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HIPFP\EHR%20Incentive%20Program\Public%20Health\MURPH%20Large%20Org%20Repository\MURPH%20Large%20Org%20Master%20Docs\Meaningful%20Use%20Registration%20for%20Public%20Health%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acts"/>
      <sheetName val="Location Information (NYC)"/>
      <sheetName val="EP Information (NYC)"/>
      <sheetName val="Location Information (NYS)"/>
      <sheetName val="EP Information (NYS)"/>
      <sheetName val="Ranges"/>
    </sheetNames>
    <sheetDataSet>
      <sheetData sheetId="6">
        <row r="1">
          <cell r="C1" t="str">
            <v>Yes</v>
          </cell>
        </row>
        <row r="2">
          <cell r="C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M15"/>
  <sheetViews>
    <sheetView tabSelected="1" zoomScalePageLayoutView="60" workbookViewId="0" topLeftCell="A1">
      <selection activeCell="E8" sqref="E8"/>
    </sheetView>
  </sheetViews>
  <sheetFormatPr defaultColWidth="9.140625" defaultRowHeight="15"/>
  <cols>
    <col min="1" max="1" width="2.00390625" style="4" customWidth="1"/>
    <col min="2" max="3" width="3.7109375" style="4" customWidth="1"/>
    <col min="4" max="4" width="32.28125" style="4" customWidth="1"/>
    <col min="5" max="5" width="37.421875" style="4" customWidth="1"/>
    <col min="6" max="6" width="30.28125" style="4" customWidth="1"/>
    <col min="7" max="7" width="21.7109375" style="4" customWidth="1"/>
    <col min="8" max="8" width="12.00390625" style="4" customWidth="1"/>
    <col min="9" max="16384" width="9.140625" style="4" customWidth="1"/>
  </cols>
  <sheetData>
    <row r="1" ht="10.5" customHeight="1"/>
    <row r="2" ht="25.5" customHeight="1">
      <c r="B2" s="2" t="s">
        <v>0</v>
      </c>
    </row>
    <row r="3" ht="21">
      <c r="B3" s="105" t="s">
        <v>1</v>
      </c>
    </row>
    <row r="4" ht="21">
      <c r="B4" s="105" t="s">
        <v>247</v>
      </c>
    </row>
    <row r="5" ht="10.5" customHeight="1"/>
    <row r="6" spans="1:7" ht="30" customHeight="1">
      <c r="A6" s="3"/>
      <c r="B6" s="104" t="s">
        <v>212</v>
      </c>
      <c r="C6" s="14"/>
      <c r="D6" s="14"/>
      <c r="E6" s="14"/>
      <c r="F6" s="14"/>
      <c r="G6" s="14"/>
    </row>
    <row r="7" spans="1:7" ht="19.5" customHeight="1">
      <c r="A7" s="13"/>
      <c r="B7" s="174" t="s">
        <v>58</v>
      </c>
      <c r="C7" s="174"/>
      <c r="D7" s="174"/>
      <c r="E7" s="15"/>
      <c r="F7" s="15"/>
      <c r="G7" s="15"/>
    </row>
    <row r="8" spans="2:6" ht="27.75" customHeight="1">
      <c r="B8" s="175" t="s">
        <v>19</v>
      </c>
      <c r="C8" s="175"/>
      <c r="D8" s="175"/>
      <c r="E8" s="127"/>
      <c r="F8" s="17"/>
    </row>
    <row r="9" spans="2:6" ht="27.75" customHeight="1">
      <c r="B9" s="176" t="s">
        <v>59</v>
      </c>
      <c r="C9" s="177"/>
      <c r="D9" s="178"/>
      <c r="E9" s="128"/>
      <c r="F9" s="17"/>
    </row>
    <row r="10" spans="2:6" ht="27.75" customHeight="1">
      <c r="B10" s="180" t="s">
        <v>42</v>
      </c>
      <c r="C10" s="181"/>
      <c r="D10" s="182"/>
      <c r="E10" s="129"/>
      <c r="F10" s="17"/>
    </row>
    <row r="11" spans="2:6" ht="27.75" customHeight="1">
      <c r="B11" s="175" t="s">
        <v>20</v>
      </c>
      <c r="C11" s="175"/>
      <c r="D11" s="175"/>
      <c r="E11" s="129"/>
      <c r="F11" s="17"/>
    </row>
    <row r="12" spans="2:13" ht="27.75" customHeight="1">
      <c r="B12" s="176" t="s">
        <v>29</v>
      </c>
      <c r="C12" s="177"/>
      <c r="D12" s="178"/>
      <c r="E12" s="129"/>
      <c r="F12" s="17"/>
      <c r="M12" s="13"/>
    </row>
    <row r="13" spans="2:6" ht="27.75" customHeight="1">
      <c r="B13" s="180" t="s">
        <v>60</v>
      </c>
      <c r="C13" s="181"/>
      <c r="D13" s="182"/>
      <c r="E13" s="129"/>
      <c r="F13" s="17"/>
    </row>
    <row r="14" spans="2:6" ht="27.75" customHeight="1">
      <c r="B14" s="180" t="s">
        <v>70</v>
      </c>
      <c r="C14" s="181"/>
      <c r="D14" s="182"/>
      <c r="E14" s="130"/>
      <c r="F14" s="52"/>
    </row>
    <row r="15" spans="2:6" ht="27.75" customHeight="1">
      <c r="B15" s="179" t="s">
        <v>61</v>
      </c>
      <c r="C15" s="179"/>
      <c r="D15" s="179"/>
      <c r="E15" s="131"/>
      <c r="F15" s="131">
        <f>IF(E15=0,"",E15+89)</f>
      </c>
    </row>
    <row r="16" ht="19.5" customHeight="1"/>
    <row r="17" ht="19.5" customHeight="1"/>
  </sheetData>
  <sheetProtection sheet="1" objects="1"/>
  <mergeCells count="9">
    <mergeCell ref="B7:D7"/>
    <mergeCell ref="B8:D8"/>
    <mergeCell ref="B9:D9"/>
    <mergeCell ref="B15:D15"/>
    <mergeCell ref="B14:D14"/>
    <mergeCell ref="B13:D13"/>
    <mergeCell ref="B10:D10"/>
    <mergeCell ref="B11:D11"/>
    <mergeCell ref="B12:D12"/>
  </mergeCells>
  <conditionalFormatting sqref="E8">
    <cfRule type="containsBlanks" priority="102" dxfId="301" stopIfTrue="1">
      <formula>LEN(TRIM(E8))=0</formula>
    </cfRule>
    <cfRule type="containsBlanks" priority="103" dxfId="1" stopIfTrue="1">
      <formula>LEN(TRIM(E8))=0</formula>
    </cfRule>
    <cfRule type="notContainsBlanks" priority="104" dxfId="1" stopIfTrue="1">
      <formula>LEN(TRIM(E8))&gt;0</formula>
    </cfRule>
    <cfRule type="expression" priority="105" dxfId="1" stopIfTrue="1">
      <formula>IF(LEN(TRIM(F8))=0,TRUE,FALSE)</formula>
    </cfRule>
  </conditionalFormatting>
  <conditionalFormatting sqref="E10">
    <cfRule type="containsBlanks" priority="94" dxfId="301" stopIfTrue="1">
      <formula>LEN(TRIM(E10))=0</formula>
    </cfRule>
    <cfRule type="containsBlanks" priority="95" dxfId="1" stopIfTrue="1">
      <formula>LEN(TRIM(E10))=0</formula>
    </cfRule>
    <cfRule type="notContainsBlanks" priority="96" dxfId="1" stopIfTrue="1">
      <formula>LEN(TRIM(E10))&gt;0</formula>
    </cfRule>
    <cfRule type="expression" priority="97" dxfId="1" stopIfTrue="1">
      <formula>IF(LEN(TRIM(F10))=0,TRUE,FALSE)</formula>
    </cfRule>
  </conditionalFormatting>
  <conditionalFormatting sqref="E12">
    <cfRule type="containsBlanks" priority="90" dxfId="301" stopIfTrue="1">
      <formula>LEN(TRIM(E12))=0</formula>
    </cfRule>
    <cfRule type="containsBlanks" priority="91" dxfId="1" stopIfTrue="1">
      <formula>LEN(TRIM(E12))=0</formula>
    </cfRule>
    <cfRule type="notContainsBlanks" priority="92" dxfId="1" stopIfTrue="1">
      <formula>LEN(TRIM(E12))&gt;0</formula>
    </cfRule>
    <cfRule type="expression" priority="93" dxfId="1" stopIfTrue="1">
      <formula>IF(LEN(TRIM(F12))=0,TRUE,FALSE)</formula>
    </cfRule>
  </conditionalFormatting>
  <conditionalFormatting sqref="E13">
    <cfRule type="containsBlanks" priority="74" dxfId="301" stopIfTrue="1">
      <formula>LEN(TRIM(E13))=0</formula>
    </cfRule>
    <cfRule type="containsBlanks" priority="75" dxfId="1" stopIfTrue="1">
      <formula>LEN(TRIM(E13))=0</formula>
    </cfRule>
    <cfRule type="notContainsBlanks" priority="76" dxfId="1" stopIfTrue="1">
      <formula>LEN(TRIM(E13))&gt;0</formula>
    </cfRule>
    <cfRule type="expression" priority="77" dxfId="1" stopIfTrue="1">
      <formula>IF(LEN(TRIM(F13))=0,TRUE,FALSE)</formula>
    </cfRule>
  </conditionalFormatting>
  <conditionalFormatting sqref="F15">
    <cfRule type="containsBlanks" priority="86" dxfId="301" stopIfTrue="1">
      <formula>LEN(TRIM(F15))=0</formula>
    </cfRule>
    <cfRule type="containsBlanks" priority="87" dxfId="1" stopIfTrue="1">
      <formula>LEN(TRIM(F15))=0</formula>
    </cfRule>
    <cfRule type="notContainsBlanks" priority="88" dxfId="1" stopIfTrue="1">
      <formula>LEN(TRIM(F15))&gt;0</formula>
    </cfRule>
    <cfRule type="expression" priority="89" dxfId="1" stopIfTrue="1">
      <formula>IF(LEN(TRIM(G15))=0,TRUE,FALSE)</formula>
    </cfRule>
  </conditionalFormatting>
  <conditionalFormatting sqref="E9">
    <cfRule type="containsBlanks" priority="54" dxfId="301" stopIfTrue="1">
      <formula>LEN(TRIM(E9))=0</formula>
    </cfRule>
    <cfRule type="containsBlanks" priority="55" dxfId="1" stopIfTrue="1">
      <formula>LEN(TRIM(E9))=0</formula>
    </cfRule>
    <cfRule type="notContainsBlanks" priority="56" dxfId="1" stopIfTrue="1">
      <formula>LEN(TRIM(E9))&gt;0</formula>
    </cfRule>
    <cfRule type="expression" priority="57" dxfId="1" stopIfTrue="1">
      <formula>IF(LEN(TRIM(F9))=0,TRUE,FALSE)</formula>
    </cfRule>
  </conditionalFormatting>
  <conditionalFormatting sqref="E14">
    <cfRule type="containsBlanks" priority="50" dxfId="301" stopIfTrue="1">
      <formula>LEN(TRIM(E14))=0</formula>
    </cfRule>
    <cfRule type="containsBlanks" priority="51" dxfId="1" stopIfTrue="1">
      <formula>LEN(TRIM(E14))=0</formula>
    </cfRule>
    <cfRule type="notContainsBlanks" priority="52" dxfId="1" stopIfTrue="1">
      <formula>LEN(TRIM(E14))&gt;0</formula>
    </cfRule>
    <cfRule type="expression" priority="53" dxfId="1" stopIfTrue="1">
      <formula>IF(LEN(TRIM(F14))=0,TRUE,FALSE)</formula>
    </cfRule>
  </conditionalFormatting>
  <conditionalFormatting sqref="E15">
    <cfRule type="containsBlanks" priority="41" dxfId="301" stopIfTrue="1">
      <formula>LEN(TRIM(E15))=0</formula>
    </cfRule>
    <cfRule type="containsBlanks" priority="42" dxfId="1" stopIfTrue="1">
      <formula>LEN(TRIM(E15))=0</formula>
    </cfRule>
    <cfRule type="notContainsBlanks" priority="43" dxfId="1" stopIfTrue="1">
      <formula>LEN(TRIM(E15))&gt;0</formula>
    </cfRule>
    <cfRule type="expression" priority="44" dxfId="1" stopIfTrue="1">
      <formula>IF(LEN(TRIM(F15))=0,TRUE,FALSE)</formula>
    </cfRule>
  </conditionalFormatting>
  <conditionalFormatting sqref="E11">
    <cfRule type="containsBlanks" priority="1" dxfId="301" stopIfTrue="1">
      <formula>LEN(TRIM(E11))=0</formula>
    </cfRule>
    <cfRule type="containsBlanks" priority="2" dxfId="1" stopIfTrue="1">
      <formula>LEN(TRIM(E11))=0</formula>
    </cfRule>
    <cfRule type="notContainsBlanks" priority="3" dxfId="1" stopIfTrue="1">
      <formula>LEN(TRIM(E11))&gt;0</formula>
    </cfRule>
    <cfRule type="expression" priority="4" dxfId="1" stopIfTrue="1">
      <formula>IF(LEN(TRIM(F11))=0,TRUE,FALSE)</formula>
    </cfRule>
  </conditionalFormatting>
  <dataValidations count="7">
    <dataValidation allowBlank="1" showInputMessage="1" showErrorMessage="1" errorTitle="Required Field" sqref="F8"/>
    <dataValidation type="whole" allowBlank="1" showInputMessage="1" showErrorMessage="1" errorTitle="Required Field" error="Please enter only 10 digit numbers for Registration_ID/NPI." sqref="E10:E11">
      <formula1>1000000000</formula1>
      <formula2>9999999999</formula2>
    </dataValidation>
    <dataValidation type="list" allowBlank="1" showInputMessage="1" showErrorMessage="1" sqref="E13">
      <formula1>"1,2,3,4,5,6"</formula1>
    </dataValidation>
    <dataValidation type="list" allowBlank="1" showInputMessage="1" showErrorMessage="1" sqref="E12">
      <formula1>"2015,2016"</formula1>
    </dataValidation>
    <dataValidation type="list" allowBlank="1" showInputMessage="1" showErrorMessage="1" sqref="E14">
      <formula1>"MU1,MU2"</formula1>
    </dataValidation>
    <dataValidation type="textLength" allowBlank="1" showInputMessage="1" showErrorMessage="1" error="Please enter Full Provider Name (First, Middle , Last Name) only." sqref="E8">
      <formula1>1</formula1>
      <formula2>500</formula2>
    </dataValidation>
    <dataValidation type="date" allowBlank="1" showInputMessage="1" showErrorMessage="1" promptTitle="EHR Report Period 2015/2016" prompt="Please enter 2015 EHR reporting dates when 2015 Payment Year is Selected .Please enter 2016 EHR reporting dates when 2016 Payment Year is Selected." error="Please enter valid dates for EHR Reporting Period." sqref="E15">
      <formula1>41640</formula1>
      <formula2>43100</formula2>
    </dataValidation>
  </dataValidations>
  <printOptions/>
  <pageMargins left="0.7" right="0.7" top="0.75" bottom="0.75" header="0.3" footer="0.3"/>
  <pageSetup horizontalDpi="600" verticalDpi="600" orientation="portrait" scale="63" r:id="rId2"/>
  <headerFooter>
    <oddHeader xml:space="preserve">&amp;L &amp;C &amp;R </oddHeader>
    <oddFooter xml:space="preserve">&amp;C&amp;16Federal Information&amp;R&amp;16&amp;P of &amp;N </oddFooter>
  </headerFooter>
  <colBreaks count="1" manualBreakCount="1">
    <brk id="8" max="17" man="1"/>
  </colBreaks>
  <drawing r:id="rId1"/>
</worksheet>
</file>

<file path=xl/worksheets/sheet10.xml><?xml version="1.0" encoding="utf-8"?>
<worksheet xmlns="http://schemas.openxmlformats.org/spreadsheetml/2006/main" xmlns:r="http://schemas.openxmlformats.org/officeDocument/2006/relationships">
  <sheetPr codeName="Sheet1"/>
  <dimension ref="A1:A95"/>
  <sheetViews>
    <sheetView workbookViewId="0" topLeftCell="A1">
      <selection activeCell="A1" sqref="A1:A25"/>
    </sheetView>
  </sheetViews>
  <sheetFormatPr defaultColWidth="9.140625" defaultRowHeight="15"/>
  <cols>
    <col min="1" max="1" width="150.28125" style="0" customWidth="1"/>
  </cols>
  <sheetData>
    <row r="1" ht="318.75" customHeight="1">
      <c r="A1" s="282" t="s">
        <v>140</v>
      </c>
    </row>
    <row r="2" ht="15">
      <c r="A2" s="282"/>
    </row>
    <row r="3" ht="15">
      <c r="A3" s="282"/>
    </row>
    <row r="4" ht="15">
      <c r="A4" s="282"/>
    </row>
    <row r="5" ht="15">
      <c r="A5" s="282"/>
    </row>
    <row r="6" ht="15">
      <c r="A6" s="282"/>
    </row>
    <row r="7" ht="15">
      <c r="A7" s="282"/>
    </row>
    <row r="8" ht="15">
      <c r="A8" s="282"/>
    </row>
    <row r="9" ht="15">
      <c r="A9" s="282"/>
    </row>
    <row r="10" ht="15">
      <c r="A10" s="282"/>
    </row>
    <row r="11" ht="15">
      <c r="A11" s="282"/>
    </row>
    <row r="12" ht="15">
      <c r="A12" s="282"/>
    </row>
    <row r="13" ht="15">
      <c r="A13" s="282"/>
    </row>
    <row r="14" ht="15">
      <c r="A14" s="282"/>
    </row>
    <row r="15" ht="15">
      <c r="A15" s="282"/>
    </row>
    <row r="16" ht="15">
      <c r="A16" s="282"/>
    </row>
    <row r="17" ht="15">
      <c r="A17" s="282"/>
    </row>
    <row r="18" ht="15">
      <c r="A18" s="282"/>
    </row>
    <row r="19" ht="15">
      <c r="A19" s="282"/>
    </row>
    <row r="20" ht="15">
      <c r="A20" s="282"/>
    </row>
    <row r="21" ht="15">
      <c r="A21" s="282"/>
    </row>
    <row r="22" ht="15">
      <c r="A22" s="282"/>
    </row>
    <row r="23" ht="15">
      <c r="A23" s="282"/>
    </row>
    <row r="24" ht="15">
      <c r="A24" s="282"/>
    </row>
    <row r="25" ht="15">
      <c r="A25" s="282"/>
    </row>
    <row r="26" ht="15">
      <c r="A26" s="29"/>
    </row>
    <row r="27" ht="15">
      <c r="A27" s="29"/>
    </row>
    <row r="28" ht="15">
      <c r="A28" s="29"/>
    </row>
    <row r="29" ht="15">
      <c r="A29" s="29"/>
    </row>
    <row r="30" ht="15">
      <c r="A30" s="29"/>
    </row>
    <row r="31" ht="15">
      <c r="A31" s="29"/>
    </row>
    <row r="32" ht="15">
      <c r="A32" s="29"/>
    </row>
    <row r="33" ht="15">
      <c r="A33" s="29"/>
    </row>
    <row r="34" ht="15">
      <c r="A34" s="29"/>
    </row>
    <row r="35" ht="15">
      <c r="A35" s="29"/>
    </row>
    <row r="36" ht="15">
      <c r="A36" s="29"/>
    </row>
    <row r="37" ht="15">
      <c r="A37" s="29"/>
    </row>
    <row r="38" ht="15">
      <c r="A38" s="29"/>
    </row>
    <row r="39" ht="15">
      <c r="A39" s="29"/>
    </row>
    <row r="40" ht="15">
      <c r="A40" s="29"/>
    </row>
    <row r="41" ht="15">
      <c r="A41" s="29"/>
    </row>
    <row r="42" ht="15">
      <c r="A42" s="29"/>
    </row>
    <row r="43" ht="15">
      <c r="A43" s="29"/>
    </row>
    <row r="44" ht="15">
      <c r="A44" s="29"/>
    </row>
    <row r="45" ht="15">
      <c r="A45" s="29"/>
    </row>
    <row r="46" ht="15">
      <c r="A46" s="29"/>
    </row>
    <row r="47" ht="15">
      <c r="A47" s="29"/>
    </row>
    <row r="48" ht="15">
      <c r="A48" s="29"/>
    </row>
    <row r="49" ht="15">
      <c r="A49" s="29"/>
    </row>
    <row r="50" ht="15">
      <c r="A50" s="29"/>
    </row>
    <row r="51" ht="15">
      <c r="A51" s="29"/>
    </row>
    <row r="52" ht="15">
      <c r="A52" s="29"/>
    </row>
    <row r="53" ht="15">
      <c r="A53" s="29"/>
    </row>
    <row r="54" ht="15">
      <c r="A54" s="29"/>
    </row>
    <row r="55" ht="15">
      <c r="A55" s="29"/>
    </row>
    <row r="56" ht="15">
      <c r="A56" s="29"/>
    </row>
    <row r="57" ht="15">
      <c r="A57" s="29"/>
    </row>
    <row r="58" ht="15">
      <c r="A58" s="29"/>
    </row>
    <row r="59" ht="15">
      <c r="A59" s="29"/>
    </row>
    <row r="60" ht="15">
      <c r="A60" s="29"/>
    </row>
    <row r="61" ht="15">
      <c r="A61" s="29"/>
    </row>
    <row r="62" ht="15">
      <c r="A62" s="29"/>
    </row>
    <row r="63" ht="15">
      <c r="A63" s="29"/>
    </row>
    <row r="64" ht="15">
      <c r="A64" s="29"/>
    </row>
    <row r="65" ht="15">
      <c r="A65" s="29"/>
    </row>
    <row r="66" ht="15">
      <c r="A66" s="29"/>
    </row>
    <row r="67" ht="15">
      <c r="A67" s="29"/>
    </row>
    <row r="68" ht="15">
      <c r="A68" s="29"/>
    </row>
    <row r="69" ht="15">
      <c r="A69" s="29"/>
    </row>
    <row r="70" ht="15">
      <c r="A70" s="29"/>
    </row>
    <row r="71" ht="15">
      <c r="A71" s="29"/>
    </row>
    <row r="72" ht="15">
      <c r="A72" s="29"/>
    </row>
    <row r="73" ht="15">
      <c r="A73" s="29"/>
    </row>
    <row r="74" ht="15">
      <c r="A74" s="29"/>
    </row>
    <row r="75" ht="15">
      <c r="A75" s="29"/>
    </row>
    <row r="76" ht="15">
      <c r="A76" s="29"/>
    </row>
    <row r="77" ht="15">
      <c r="A77" s="29"/>
    </row>
    <row r="78" ht="15">
      <c r="A78" s="29"/>
    </row>
    <row r="79" ht="15">
      <c r="A79" s="29"/>
    </row>
    <row r="80" ht="15">
      <c r="A80" s="29"/>
    </row>
    <row r="81" ht="15">
      <c r="A81" s="29"/>
    </row>
    <row r="82" ht="15">
      <c r="A82" s="29"/>
    </row>
    <row r="83" ht="15">
      <c r="A83" s="29"/>
    </row>
    <row r="84" ht="15">
      <c r="A84" s="29"/>
    </row>
    <row r="85" ht="15">
      <c r="A85" s="29"/>
    </row>
    <row r="86" ht="15">
      <c r="A86" s="29"/>
    </row>
    <row r="87" ht="15">
      <c r="A87" s="29"/>
    </row>
    <row r="88" ht="15">
      <c r="A88" s="29"/>
    </row>
    <row r="89" ht="15">
      <c r="A89" s="29"/>
    </row>
    <row r="90" ht="15">
      <c r="A90" s="29"/>
    </row>
    <row r="91" ht="15">
      <c r="A91" s="29"/>
    </row>
    <row r="92" ht="15">
      <c r="A92" s="29"/>
    </row>
    <row r="93" ht="15">
      <c r="A93" s="29"/>
    </row>
    <row r="94" ht="15">
      <c r="A94" s="29"/>
    </row>
    <row r="95" ht="15">
      <c r="A95" s="29"/>
    </row>
  </sheetData>
  <sheetProtection sheet="1" objects="1" scenarios="1"/>
  <mergeCells count="1">
    <mergeCell ref="A1:A25"/>
  </mergeCells>
  <printOptions/>
  <pageMargins left="0.7" right="0.7" top="0.75" bottom="0.75" header="0.3" footer="0.3"/>
  <pageSetup horizontalDpi="600" verticalDpi="600" orientation="portrait" r:id="rId1"/>
  <headerFooter>
    <oddFooter>&amp;C&amp;16Attestation Form&amp;R&amp;16&amp;P of &amp;N</oddFooter>
  </headerFooter>
</worksheet>
</file>

<file path=xl/worksheets/sheet2.xml><?xml version="1.0" encoding="utf-8"?>
<worksheet xmlns="http://schemas.openxmlformats.org/spreadsheetml/2006/main" xmlns:r="http://schemas.openxmlformats.org/officeDocument/2006/relationships">
  <sheetPr codeName="Sheet3"/>
  <dimension ref="A2:V319"/>
  <sheetViews>
    <sheetView zoomScale="90" zoomScaleNormal="90" zoomScalePageLayoutView="80" workbookViewId="0" topLeftCell="A1">
      <selection activeCell="K22" sqref="K22"/>
    </sheetView>
  </sheetViews>
  <sheetFormatPr defaultColWidth="9.140625" defaultRowHeight="15"/>
  <cols>
    <col min="1" max="1" width="15.7109375" style="66" customWidth="1"/>
    <col min="2" max="10" width="10.7109375" style="9" customWidth="1"/>
    <col min="11" max="11" width="18.7109375" style="81" customWidth="1"/>
    <col min="12" max="12" width="13.00390625" style="64" customWidth="1"/>
    <col min="13" max="13" width="31.140625" style="85" bestFit="1" customWidth="1"/>
    <col min="14" max="14" width="6.8515625" style="85" bestFit="1" customWidth="1"/>
    <col min="15" max="16384" width="9.140625" style="9" customWidth="1"/>
  </cols>
  <sheetData>
    <row r="1" ht="15" customHeight="1"/>
    <row r="2" spans="1:22" ht="23.25">
      <c r="A2" s="49" t="s">
        <v>0</v>
      </c>
      <c r="P2" s="11"/>
      <c r="Q2" s="12"/>
      <c r="R2" s="12"/>
      <c r="S2" s="12"/>
      <c r="T2" s="12"/>
      <c r="U2" s="12"/>
      <c r="V2" s="12"/>
    </row>
    <row r="3" spans="1:4" ht="21">
      <c r="A3" s="67" t="s">
        <v>1</v>
      </c>
      <c r="B3" s="37"/>
      <c r="C3" s="37"/>
      <c r="D3" s="37"/>
    </row>
    <row r="4" spans="1:4" ht="21">
      <c r="A4" s="67" t="s">
        <v>247</v>
      </c>
      <c r="B4" s="37"/>
      <c r="C4" s="37"/>
      <c r="D4" s="37"/>
    </row>
    <row r="5" ht="21" hidden="1"/>
    <row r="7" spans="1:8" ht="21">
      <c r="A7" s="197" t="s">
        <v>31</v>
      </c>
      <c r="B7" s="197"/>
      <c r="C7" s="197"/>
      <c r="D7" s="197"/>
      <c r="E7" s="197"/>
      <c r="F7" s="197"/>
      <c r="G7" s="197"/>
      <c r="H7" s="197"/>
    </row>
    <row r="9" spans="1:14" ht="19.5" customHeight="1">
      <c r="A9" s="206" t="s">
        <v>2</v>
      </c>
      <c r="B9" s="207"/>
      <c r="C9" s="189" t="s">
        <v>89</v>
      </c>
      <c r="D9" s="190"/>
      <c r="E9" s="190"/>
      <c r="F9" s="190"/>
      <c r="G9" s="190"/>
      <c r="H9" s="190"/>
      <c r="I9" s="190"/>
      <c r="J9" s="190"/>
      <c r="K9" s="191"/>
      <c r="M9" s="88" t="s">
        <v>76</v>
      </c>
      <c r="N9" s="86" t="str">
        <f>+MEIPASSDBconversionhideXLS!J3&amp;""</f>
        <v>FAIL</v>
      </c>
    </row>
    <row r="10" spans="1:11" ht="21">
      <c r="A10" s="208"/>
      <c r="B10" s="209"/>
      <c r="C10" s="212"/>
      <c r="D10" s="213"/>
      <c r="E10" s="213"/>
      <c r="F10" s="213"/>
      <c r="G10" s="213"/>
      <c r="H10" s="213"/>
      <c r="I10" s="213"/>
      <c r="J10" s="213"/>
      <c r="K10" s="214"/>
    </row>
    <row r="11" spans="1:11" ht="9" customHeight="1">
      <c r="A11" s="210"/>
      <c r="B11" s="211"/>
      <c r="C11" s="192"/>
      <c r="D11" s="193"/>
      <c r="E11" s="193"/>
      <c r="F11" s="193"/>
      <c r="G11" s="193"/>
      <c r="H11" s="193"/>
      <c r="I11" s="193"/>
      <c r="J11" s="193"/>
      <c r="K11" s="194"/>
    </row>
    <row r="12" spans="1:11" ht="21">
      <c r="A12" s="68" t="s">
        <v>3</v>
      </c>
      <c r="B12" s="77"/>
      <c r="C12" s="189" t="s">
        <v>41</v>
      </c>
      <c r="D12" s="190"/>
      <c r="E12" s="190"/>
      <c r="F12" s="190"/>
      <c r="G12" s="190"/>
      <c r="H12" s="190"/>
      <c r="I12" s="190"/>
      <c r="J12" s="190"/>
      <c r="K12" s="191"/>
    </row>
    <row r="13" spans="1:11" ht="21">
      <c r="A13" s="69"/>
      <c r="B13" s="78"/>
      <c r="C13" s="212"/>
      <c r="D13" s="213"/>
      <c r="E13" s="213"/>
      <c r="F13" s="213"/>
      <c r="G13" s="213"/>
      <c r="H13" s="213"/>
      <c r="I13" s="213"/>
      <c r="J13" s="213"/>
      <c r="K13" s="214"/>
    </row>
    <row r="14" spans="1:11" ht="21">
      <c r="A14" s="69"/>
      <c r="B14" s="78"/>
      <c r="C14" s="212"/>
      <c r="D14" s="213"/>
      <c r="E14" s="213"/>
      <c r="F14" s="213"/>
      <c r="G14" s="213"/>
      <c r="H14" s="213"/>
      <c r="I14" s="213"/>
      <c r="J14" s="213"/>
      <c r="K14" s="214"/>
    </row>
    <row r="15" spans="1:11" ht="21">
      <c r="A15" s="69"/>
      <c r="B15" s="78"/>
      <c r="C15" s="212"/>
      <c r="D15" s="213"/>
      <c r="E15" s="213"/>
      <c r="F15" s="213"/>
      <c r="G15" s="213"/>
      <c r="H15" s="213"/>
      <c r="I15" s="213"/>
      <c r="J15" s="213"/>
      <c r="K15" s="214"/>
    </row>
    <row r="16" spans="1:11" ht="4.5" customHeight="1">
      <c r="A16" s="69"/>
      <c r="B16" s="78"/>
      <c r="C16" s="212"/>
      <c r="D16" s="213"/>
      <c r="E16" s="213"/>
      <c r="F16" s="213"/>
      <c r="G16" s="213"/>
      <c r="H16" s="213"/>
      <c r="I16" s="213"/>
      <c r="J16" s="213"/>
      <c r="K16" s="214"/>
    </row>
    <row r="17" spans="1:11" ht="42.75" customHeight="1">
      <c r="A17" s="70"/>
      <c r="B17" s="79"/>
      <c r="C17" s="192"/>
      <c r="D17" s="193"/>
      <c r="E17" s="193"/>
      <c r="F17" s="193"/>
      <c r="G17" s="193"/>
      <c r="H17" s="193"/>
      <c r="I17" s="193"/>
      <c r="J17" s="193"/>
      <c r="K17" s="194"/>
    </row>
    <row r="18" spans="1:11" ht="21">
      <c r="A18" s="183" t="s">
        <v>4</v>
      </c>
      <c r="B18" s="184"/>
      <c r="C18" s="253" t="s">
        <v>5</v>
      </c>
      <c r="D18" s="224"/>
      <c r="E18" s="224"/>
      <c r="F18" s="224"/>
      <c r="G18" s="224"/>
      <c r="H18" s="224"/>
      <c r="I18" s="224"/>
      <c r="J18" s="224"/>
      <c r="K18" s="225"/>
    </row>
    <row r="20" spans="1:5" ht="21">
      <c r="A20" s="188" t="s">
        <v>6</v>
      </c>
      <c r="B20" s="188"/>
      <c r="C20" s="188"/>
      <c r="D20" s="188"/>
      <c r="E20" s="188"/>
    </row>
    <row r="22" spans="1:11" s="85" customFormat="1" ht="42.75" customHeight="1">
      <c r="A22" s="254" t="s">
        <v>7</v>
      </c>
      <c r="B22" s="254"/>
      <c r="C22" s="254"/>
      <c r="D22" s="254"/>
      <c r="E22" s="254"/>
      <c r="F22" s="254"/>
      <c r="G22" s="254"/>
      <c r="H22" s="254"/>
      <c r="I22" s="254"/>
      <c r="J22" s="254"/>
      <c r="K22" s="82"/>
    </row>
    <row r="23" spans="1:11" s="85" customFormat="1" ht="40.5" customHeight="1">
      <c r="A23" s="254" t="s">
        <v>90</v>
      </c>
      <c r="B23" s="254"/>
      <c r="C23" s="254"/>
      <c r="D23" s="254"/>
      <c r="E23" s="254"/>
      <c r="F23" s="254"/>
      <c r="G23" s="254"/>
      <c r="H23" s="254"/>
      <c r="I23" s="254"/>
      <c r="J23" s="254"/>
      <c r="K23" s="118"/>
    </row>
    <row r="25" spans="1:14" s="42" customFormat="1" ht="21">
      <c r="A25" s="226" t="s">
        <v>30</v>
      </c>
      <c r="B25" s="226"/>
      <c r="C25" s="226"/>
      <c r="D25" s="226"/>
      <c r="E25" s="226"/>
      <c r="F25" s="226"/>
      <c r="G25" s="226"/>
      <c r="K25" s="81"/>
      <c r="L25" s="64"/>
      <c r="M25" s="88" t="s">
        <v>77</v>
      </c>
      <c r="N25" s="86" t="str">
        <f>+MEIPASSDBconversionhideXLS!J7&amp;""</f>
        <v>FAIL</v>
      </c>
    </row>
    <row r="27" spans="1:11" ht="40.5" customHeight="1">
      <c r="A27" s="206" t="s">
        <v>2</v>
      </c>
      <c r="B27" s="207"/>
      <c r="C27" s="255" t="s">
        <v>8</v>
      </c>
      <c r="D27" s="255"/>
      <c r="E27" s="255"/>
      <c r="F27" s="255"/>
      <c r="G27" s="255"/>
      <c r="H27" s="255"/>
      <c r="I27" s="255"/>
      <c r="J27" s="255"/>
      <c r="K27" s="255"/>
    </row>
    <row r="28" spans="1:11" ht="21">
      <c r="A28" s="68" t="s">
        <v>3</v>
      </c>
      <c r="B28" s="55"/>
      <c r="C28" s="242" t="s">
        <v>151</v>
      </c>
      <c r="D28" s="190"/>
      <c r="E28" s="190"/>
      <c r="F28" s="190"/>
      <c r="G28" s="190"/>
      <c r="H28" s="190"/>
      <c r="I28" s="190"/>
      <c r="J28" s="190"/>
      <c r="K28" s="191"/>
    </row>
    <row r="29" spans="1:11" ht="21">
      <c r="A29" s="69"/>
      <c r="B29" s="56"/>
      <c r="C29" s="212"/>
      <c r="D29" s="213"/>
      <c r="E29" s="213"/>
      <c r="F29" s="213"/>
      <c r="G29" s="213"/>
      <c r="H29" s="213"/>
      <c r="I29" s="213"/>
      <c r="J29" s="213"/>
      <c r="K29" s="214"/>
    </row>
    <row r="30" spans="1:11" ht="21">
      <c r="A30" s="69"/>
      <c r="B30" s="56"/>
      <c r="C30" s="212"/>
      <c r="D30" s="213"/>
      <c r="E30" s="213"/>
      <c r="F30" s="213"/>
      <c r="G30" s="213"/>
      <c r="H30" s="213"/>
      <c r="I30" s="213"/>
      <c r="J30" s="213"/>
      <c r="K30" s="214"/>
    </row>
    <row r="31" spans="1:11" ht="21">
      <c r="A31" s="69"/>
      <c r="B31" s="56"/>
      <c r="C31" s="212"/>
      <c r="D31" s="213"/>
      <c r="E31" s="213"/>
      <c r="F31" s="213"/>
      <c r="G31" s="213"/>
      <c r="H31" s="213"/>
      <c r="I31" s="213"/>
      <c r="J31" s="213"/>
      <c r="K31" s="214"/>
    </row>
    <row r="32" spans="1:11" ht="21">
      <c r="A32" s="69"/>
      <c r="B32" s="56"/>
      <c r="C32" s="212"/>
      <c r="D32" s="213"/>
      <c r="E32" s="213"/>
      <c r="F32" s="213"/>
      <c r="G32" s="213"/>
      <c r="H32" s="213"/>
      <c r="I32" s="213"/>
      <c r="J32" s="213"/>
      <c r="K32" s="214"/>
    </row>
    <row r="33" spans="1:11" ht="21">
      <c r="A33" s="69"/>
      <c r="B33" s="56"/>
      <c r="C33" s="212"/>
      <c r="D33" s="213"/>
      <c r="E33" s="213"/>
      <c r="F33" s="213"/>
      <c r="G33" s="213"/>
      <c r="H33" s="213"/>
      <c r="I33" s="213"/>
      <c r="J33" s="213"/>
      <c r="K33" s="214"/>
    </row>
    <row r="34" spans="1:11" ht="21">
      <c r="A34" s="69"/>
      <c r="B34" s="56"/>
      <c r="C34" s="212"/>
      <c r="D34" s="213"/>
      <c r="E34" s="213"/>
      <c r="F34" s="213"/>
      <c r="G34" s="213"/>
      <c r="H34" s="213"/>
      <c r="I34" s="213"/>
      <c r="J34" s="213"/>
      <c r="K34" s="214"/>
    </row>
    <row r="35" spans="1:11" ht="219" customHeight="1">
      <c r="A35" s="69"/>
      <c r="B35" s="56"/>
      <c r="C35" s="212"/>
      <c r="D35" s="213"/>
      <c r="E35" s="213"/>
      <c r="F35" s="213"/>
      <c r="G35" s="213"/>
      <c r="H35" s="213"/>
      <c r="I35" s="213"/>
      <c r="J35" s="213"/>
      <c r="K35" s="214"/>
    </row>
    <row r="36" spans="1:11" ht="50.25" customHeight="1">
      <c r="A36" s="215" t="s">
        <v>21</v>
      </c>
      <c r="B36" s="215"/>
      <c r="C36" s="245" t="s">
        <v>24</v>
      </c>
      <c r="D36" s="245"/>
      <c r="E36" s="245"/>
      <c r="F36" s="245"/>
      <c r="G36" s="245"/>
      <c r="H36" s="245"/>
      <c r="I36" s="245"/>
      <c r="J36" s="245"/>
      <c r="K36" s="245"/>
    </row>
    <row r="37" spans="1:11" ht="21">
      <c r="A37" s="71"/>
      <c r="B37" s="16"/>
      <c r="C37" s="16"/>
      <c r="D37" s="16"/>
      <c r="E37" s="16"/>
      <c r="F37" s="16"/>
      <c r="G37" s="16"/>
      <c r="H37" s="16"/>
      <c r="I37" s="16"/>
      <c r="J37" s="16"/>
      <c r="K37" s="83"/>
    </row>
    <row r="38" spans="1:10" ht="21">
      <c r="A38" s="256" t="s">
        <v>22</v>
      </c>
      <c r="B38" s="256"/>
      <c r="C38" s="256"/>
      <c r="D38" s="256"/>
      <c r="E38" s="256"/>
      <c r="F38" s="58"/>
      <c r="G38" s="58"/>
      <c r="H38" s="58"/>
      <c r="I38" s="58"/>
      <c r="J38" s="58"/>
    </row>
    <row r="39" spans="1:14" s="61" customFormat="1" ht="21">
      <c r="A39" s="257" t="s">
        <v>38</v>
      </c>
      <c r="B39" s="257"/>
      <c r="C39" s="257"/>
      <c r="D39" s="257"/>
      <c r="E39" s="257"/>
      <c r="F39" s="257"/>
      <c r="G39" s="257"/>
      <c r="H39" s="257"/>
      <c r="I39" s="257"/>
      <c r="J39" s="257"/>
      <c r="K39" s="82"/>
      <c r="L39" s="64"/>
      <c r="M39" s="85"/>
      <c r="N39" s="85"/>
    </row>
    <row r="40" spans="1:14" s="61" customFormat="1" ht="21">
      <c r="A40" s="238" t="s">
        <v>57</v>
      </c>
      <c r="B40" s="239"/>
      <c r="C40" s="239"/>
      <c r="D40" s="239"/>
      <c r="E40" s="239"/>
      <c r="F40" s="239"/>
      <c r="G40" s="239"/>
      <c r="H40" s="239"/>
      <c r="I40" s="239"/>
      <c r="J40" s="240"/>
      <c r="K40" s="82"/>
      <c r="L40" s="133"/>
      <c r="M40" s="85"/>
      <c r="N40" s="85"/>
    </row>
    <row r="41" spans="2:10" ht="21">
      <c r="B41" s="58"/>
      <c r="C41" s="58"/>
      <c r="D41" s="58"/>
      <c r="E41" s="58"/>
      <c r="F41" s="58"/>
      <c r="G41" s="58"/>
      <c r="H41" s="58"/>
      <c r="I41" s="58"/>
      <c r="J41" s="58"/>
    </row>
    <row r="42" spans="1:14" s="63" customFormat="1" ht="21">
      <c r="A42" s="183" t="s">
        <v>4</v>
      </c>
      <c r="B42" s="184"/>
      <c r="C42" s="245" t="s">
        <v>91</v>
      </c>
      <c r="D42" s="245"/>
      <c r="E42" s="245"/>
      <c r="F42" s="245"/>
      <c r="G42" s="245"/>
      <c r="H42" s="245"/>
      <c r="I42" s="245"/>
      <c r="J42" s="245"/>
      <c r="K42" s="82"/>
      <c r="L42" s="85"/>
      <c r="M42" s="85"/>
      <c r="N42" s="85"/>
    </row>
    <row r="43" spans="1:11" ht="21">
      <c r="A43" s="72"/>
      <c r="B43" s="59"/>
      <c r="C43" s="59"/>
      <c r="D43" s="59"/>
      <c r="E43" s="59"/>
      <c r="F43" s="59"/>
      <c r="G43" s="59"/>
      <c r="H43" s="59"/>
      <c r="I43" s="59"/>
      <c r="J43" s="59"/>
      <c r="K43" s="83"/>
    </row>
    <row r="44" spans="1:14" s="63" customFormat="1" ht="21">
      <c r="A44" s="257" t="s">
        <v>23</v>
      </c>
      <c r="B44" s="257"/>
      <c r="C44" s="257"/>
      <c r="D44" s="257"/>
      <c r="E44" s="257"/>
      <c r="F44" s="257"/>
      <c r="G44" s="257"/>
      <c r="H44" s="257"/>
      <c r="I44" s="257"/>
      <c r="J44" s="257"/>
      <c r="K44" s="82"/>
      <c r="L44" s="85"/>
      <c r="M44" s="85"/>
      <c r="N44" s="85"/>
    </row>
    <row r="45" spans="1:11" ht="21">
      <c r="A45" s="73"/>
      <c r="B45" s="6"/>
      <c r="C45" s="10"/>
      <c r="D45" s="10"/>
      <c r="E45" s="10"/>
      <c r="F45" s="10"/>
      <c r="G45" s="10"/>
      <c r="H45" s="10"/>
      <c r="I45" s="10"/>
      <c r="J45" s="10"/>
      <c r="K45" s="83"/>
    </row>
    <row r="46" spans="1:14" s="40" customFormat="1" ht="21">
      <c r="A46" s="197" t="s">
        <v>32</v>
      </c>
      <c r="B46" s="197"/>
      <c r="C46" s="197"/>
      <c r="D46" s="197"/>
      <c r="E46" s="197"/>
      <c r="F46" s="197"/>
      <c r="G46" s="197"/>
      <c r="H46" s="197"/>
      <c r="K46" s="81"/>
      <c r="L46" s="134"/>
      <c r="M46" s="89" t="s">
        <v>78</v>
      </c>
      <c r="N46" s="86" t="str">
        <f>+MEIPASSDBconversionhideXLS!J15&amp;""</f>
        <v>FAIL</v>
      </c>
    </row>
    <row r="48" spans="1:11" ht="21">
      <c r="A48" s="206" t="s">
        <v>2</v>
      </c>
      <c r="B48" s="207"/>
      <c r="C48" s="245" t="s">
        <v>9</v>
      </c>
      <c r="D48" s="245"/>
      <c r="E48" s="245"/>
      <c r="F48" s="245"/>
      <c r="G48" s="245"/>
      <c r="H48" s="245"/>
      <c r="I48" s="245"/>
      <c r="J48" s="245"/>
      <c r="K48" s="245"/>
    </row>
    <row r="49" spans="1:11" ht="21">
      <c r="A49" s="208"/>
      <c r="B49" s="209"/>
      <c r="C49" s="245"/>
      <c r="D49" s="245"/>
      <c r="E49" s="245"/>
      <c r="F49" s="245"/>
      <c r="G49" s="245"/>
      <c r="H49" s="245"/>
      <c r="I49" s="245"/>
      <c r="J49" s="245"/>
      <c r="K49" s="245"/>
    </row>
    <row r="50" spans="1:11" ht="44.25" customHeight="1">
      <c r="A50" s="210"/>
      <c r="B50" s="211"/>
      <c r="C50" s="245"/>
      <c r="D50" s="245"/>
      <c r="E50" s="245"/>
      <c r="F50" s="245"/>
      <c r="G50" s="245"/>
      <c r="H50" s="245"/>
      <c r="I50" s="245"/>
      <c r="J50" s="245"/>
      <c r="K50" s="245"/>
    </row>
    <row r="51" spans="1:11" ht="21">
      <c r="A51" s="68" t="s">
        <v>3</v>
      </c>
      <c r="B51" s="55"/>
      <c r="C51" s="242" t="s">
        <v>152</v>
      </c>
      <c r="D51" s="190"/>
      <c r="E51" s="190"/>
      <c r="F51" s="190"/>
      <c r="G51" s="190"/>
      <c r="H51" s="190"/>
      <c r="I51" s="190"/>
      <c r="J51" s="190"/>
      <c r="K51" s="191"/>
    </row>
    <row r="52" spans="1:11" ht="21">
      <c r="A52" s="69"/>
      <c r="B52" s="56"/>
      <c r="C52" s="212"/>
      <c r="D52" s="213"/>
      <c r="E52" s="213"/>
      <c r="F52" s="213"/>
      <c r="G52" s="213"/>
      <c r="H52" s="213"/>
      <c r="I52" s="213"/>
      <c r="J52" s="213"/>
      <c r="K52" s="214"/>
    </row>
    <row r="53" spans="1:11" ht="21">
      <c r="A53" s="69"/>
      <c r="B53" s="56"/>
      <c r="C53" s="212"/>
      <c r="D53" s="213"/>
      <c r="E53" s="213"/>
      <c r="F53" s="213"/>
      <c r="G53" s="213"/>
      <c r="H53" s="213"/>
      <c r="I53" s="213"/>
      <c r="J53" s="213"/>
      <c r="K53" s="214"/>
    </row>
    <row r="54" spans="1:11" ht="21">
      <c r="A54" s="69"/>
      <c r="B54" s="56"/>
      <c r="C54" s="212"/>
      <c r="D54" s="213"/>
      <c r="E54" s="213"/>
      <c r="F54" s="213"/>
      <c r="G54" s="213"/>
      <c r="H54" s="213"/>
      <c r="I54" s="213"/>
      <c r="J54" s="213"/>
      <c r="K54" s="214"/>
    </row>
    <row r="55" spans="1:11" ht="21">
      <c r="A55" s="69"/>
      <c r="B55" s="56"/>
      <c r="C55" s="212"/>
      <c r="D55" s="213"/>
      <c r="E55" s="213"/>
      <c r="F55" s="213"/>
      <c r="G55" s="213"/>
      <c r="H55" s="213"/>
      <c r="I55" s="213"/>
      <c r="J55" s="213"/>
      <c r="K55" s="214"/>
    </row>
    <row r="56" spans="1:11" ht="241.5" customHeight="1">
      <c r="A56" s="70"/>
      <c r="B56" s="57"/>
      <c r="C56" s="192"/>
      <c r="D56" s="193"/>
      <c r="E56" s="193"/>
      <c r="F56" s="193"/>
      <c r="G56" s="193"/>
      <c r="H56" s="193"/>
      <c r="I56" s="193"/>
      <c r="J56" s="193"/>
      <c r="K56" s="194"/>
    </row>
    <row r="57" spans="1:11" ht="21">
      <c r="A57" s="250" t="s">
        <v>4</v>
      </c>
      <c r="B57" s="250"/>
      <c r="C57" s="245" t="s">
        <v>150</v>
      </c>
      <c r="D57" s="245"/>
      <c r="E57" s="245"/>
      <c r="F57" s="245"/>
      <c r="G57" s="245"/>
      <c r="H57" s="245"/>
      <c r="I57" s="245"/>
      <c r="J57" s="245"/>
      <c r="K57" s="245"/>
    </row>
    <row r="58" spans="1:11" ht="21">
      <c r="A58" s="250"/>
      <c r="B58" s="250"/>
      <c r="C58" s="245"/>
      <c r="D58" s="245"/>
      <c r="E58" s="245"/>
      <c r="F58" s="245"/>
      <c r="G58" s="245"/>
      <c r="H58" s="245"/>
      <c r="I58" s="245"/>
      <c r="J58" s="245"/>
      <c r="K58" s="245"/>
    </row>
    <row r="59" spans="1:11" ht="21">
      <c r="A59" s="250"/>
      <c r="B59" s="250"/>
      <c r="C59" s="245"/>
      <c r="D59" s="245"/>
      <c r="E59" s="245"/>
      <c r="F59" s="245"/>
      <c r="G59" s="245"/>
      <c r="H59" s="245"/>
      <c r="I59" s="245"/>
      <c r="J59" s="245"/>
      <c r="K59" s="245"/>
    </row>
    <row r="60" spans="1:11" ht="21">
      <c r="A60" s="250"/>
      <c r="B60" s="250"/>
      <c r="C60" s="245"/>
      <c r="D60" s="245"/>
      <c r="E60" s="245"/>
      <c r="F60" s="245"/>
      <c r="G60" s="245"/>
      <c r="H60" s="245"/>
      <c r="I60" s="245"/>
      <c r="J60" s="245"/>
      <c r="K60" s="245"/>
    </row>
    <row r="61" spans="1:11" ht="21">
      <c r="A61" s="250"/>
      <c r="B61" s="250"/>
      <c r="C61" s="245"/>
      <c r="D61" s="245"/>
      <c r="E61" s="245"/>
      <c r="F61" s="245"/>
      <c r="G61" s="245"/>
      <c r="H61" s="245"/>
      <c r="I61" s="245"/>
      <c r="J61" s="245"/>
      <c r="K61" s="245"/>
    </row>
    <row r="62" spans="1:11" ht="42.75" customHeight="1">
      <c r="A62" s="250"/>
      <c r="B62" s="250"/>
      <c r="C62" s="245"/>
      <c r="D62" s="245"/>
      <c r="E62" s="245"/>
      <c r="F62" s="245"/>
      <c r="G62" s="245"/>
      <c r="H62" s="245"/>
      <c r="I62" s="245"/>
      <c r="J62" s="245"/>
      <c r="K62" s="245"/>
    </row>
    <row r="63" spans="1:11" ht="111.75" customHeight="1">
      <c r="A63" s="250"/>
      <c r="B63" s="250"/>
      <c r="C63" s="245"/>
      <c r="D63" s="245"/>
      <c r="E63" s="245"/>
      <c r="F63" s="245"/>
      <c r="G63" s="245"/>
      <c r="H63" s="245"/>
      <c r="I63" s="245"/>
      <c r="J63" s="245"/>
      <c r="K63" s="245"/>
    </row>
    <row r="64" ht="6" customHeight="1"/>
    <row r="65" spans="1:11" ht="26.25" customHeight="1">
      <c r="A65" s="251" t="s">
        <v>6</v>
      </c>
      <c r="B65" s="251"/>
      <c r="C65" s="251"/>
      <c r="D65" s="251"/>
      <c r="E65" s="251"/>
      <c r="F65" s="16"/>
      <c r="G65" s="16"/>
      <c r="H65" s="16"/>
      <c r="I65" s="16"/>
      <c r="J65" s="16"/>
      <c r="K65" s="83"/>
    </row>
    <row r="66" spans="1:12" ht="21">
      <c r="A66" s="74"/>
      <c r="B66" s="38"/>
      <c r="C66" s="38"/>
      <c r="D66" s="38"/>
      <c r="E66" s="38"/>
      <c r="F66" s="38"/>
      <c r="G66" s="38"/>
      <c r="H66" s="38"/>
      <c r="I66" s="38"/>
      <c r="J66" s="38"/>
      <c r="K66" s="83"/>
      <c r="L66" s="135"/>
    </row>
    <row r="67" spans="1:11" ht="24.75" customHeight="1">
      <c r="A67" s="183" t="s">
        <v>4</v>
      </c>
      <c r="B67" s="184"/>
      <c r="C67" s="185" t="s">
        <v>87</v>
      </c>
      <c r="D67" s="186"/>
      <c r="E67" s="186"/>
      <c r="F67" s="186"/>
      <c r="G67" s="186"/>
      <c r="H67" s="186"/>
      <c r="I67" s="186"/>
      <c r="J67" s="187"/>
      <c r="K67" s="82"/>
    </row>
    <row r="68" spans="1:14" s="58" customFormat="1" ht="21.75" customHeight="1">
      <c r="A68" s="249" t="s">
        <v>25</v>
      </c>
      <c r="B68" s="249"/>
      <c r="C68" s="249"/>
      <c r="D68" s="249"/>
      <c r="E68" s="249"/>
      <c r="F68" s="249"/>
      <c r="G68" s="249"/>
      <c r="H68" s="249"/>
      <c r="I68" s="249"/>
      <c r="J68" s="249"/>
      <c r="K68" s="249"/>
      <c r="L68" s="136"/>
      <c r="M68" s="85"/>
      <c r="N68" s="85"/>
    </row>
    <row r="69" spans="1:14" s="61" customFormat="1" ht="24" customHeight="1">
      <c r="A69" s="238" t="s">
        <v>38</v>
      </c>
      <c r="B69" s="239"/>
      <c r="C69" s="239"/>
      <c r="D69" s="239"/>
      <c r="E69" s="239"/>
      <c r="F69" s="239"/>
      <c r="G69" s="239"/>
      <c r="H69" s="239"/>
      <c r="I69" s="239"/>
      <c r="J69" s="240"/>
      <c r="K69" s="82"/>
      <c r="L69" s="135"/>
      <c r="M69" s="85"/>
      <c r="N69" s="85"/>
    </row>
    <row r="70" spans="1:12" ht="15" customHeight="1">
      <c r="A70" s="246"/>
      <c r="B70" s="246"/>
      <c r="C70" s="246"/>
      <c r="D70" s="246"/>
      <c r="E70" s="246"/>
      <c r="F70" s="246"/>
      <c r="G70" s="246"/>
      <c r="H70" s="246"/>
      <c r="I70" s="246"/>
      <c r="L70" s="135"/>
    </row>
    <row r="71" spans="1:12" ht="15" customHeight="1">
      <c r="A71" s="220" t="s">
        <v>148</v>
      </c>
      <c r="B71" s="247"/>
      <c r="C71" s="247"/>
      <c r="D71" s="247"/>
      <c r="E71" s="247"/>
      <c r="F71" s="247"/>
      <c r="G71" s="247"/>
      <c r="H71" s="247"/>
      <c r="I71" s="247"/>
      <c r="J71" s="247"/>
      <c r="K71" s="247"/>
      <c r="L71" s="135"/>
    </row>
    <row r="72" spans="1:12" ht="89.25" customHeight="1">
      <c r="A72" s="222"/>
      <c r="B72" s="248"/>
      <c r="C72" s="248"/>
      <c r="D72" s="248"/>
      <c r="E72" s="248"/>
      <c r="F72" s="248"/>
      <c r="G72" s="248"/>
      <c r="H72" s="248"/>
      <c r="I72" s="248"/>
      <c r="J72" s="248"/>
      <c r="K72" s="248"/>
      <c r="L72" s="135"/>
    </row>
    <row r="73" spans="1:12" ht="66" customHeight="1">
      <c r="A73" s="201" t="s">
        <v>176</v>
      </c>
      <c r="B73" s="202"/>
      <c r="C73" s="202"/>
      <c r="D73" s="202"/>
      <c r="E73" s="202"/>
      <c r="F73" s="202"/>
      <c r="G73" s="202"/>
      <c r="H73" s="202"/>
      <c r="I73" s="202"/>
      <c r="J73" s="203"/>
      <c r="K73" s="82"/>
      <c r="L73" s="137">
        <f>_xlfn.IFERROR((K73/K74)*100,0)</f>
        <v>0</v>
      </c>
    </row>
    <row r="74" spans="1:11" ht="70.5" customHeight="1">
      <c r="A74" s="201" t="s">
        <v>177</v>
      </c>
      <c r="B74" s="202"/>
      <c r="C74" s="202"/>
      <c r="D74" s="202"/>
      <c r="E74" s="202"/>
      <c r="F74" s="202"/>
      <c r="G74" s="202"/>
      <c r="H74" s="202"/>
      <c r="I74" s="202"/>
      <c r="J74" s="203"/>
      <c r="K74" s="82"/>
    </row>
    <row r="75" spans="1:12" ht="15" customHeight="1">
      <c r="A75" s="72"/>
      <c r="B75" s="39"/>
      <c r="C75" s="39"/>
      <c r="D75" s="39"/>
      <c r="E75" s="39"/>
      <c r="F75" s="39"/>
      <c r="G75" s="39"/>
      <c r="H75" s="39"/>
      <c r="I75" s="39"/>
      <c r="J75" s="39"/>
      <c r="K75" s="84"/>
      <c r="L75" s="138"/>
    </row>
    <row r="76" spans="1:13" ht="15" customHeight="1" hidden="1">
      <c r="A76" s="72"/>
      <c r="B76" s="39"/>
      <c r="C76" s="39"/>
      <c r="D76" s="39"/>
      <c r="E76" s="39"/>
      <c r="F76" s="39"/>
      <c r="G76" s="39"/>
      <c r="H76" s="39"/>
      <c r="I76" s="39"/>
      <c r="K76" s="84"/>
      <c r="L76" s="138"/>
      <c r="M76" s="87"/>
    </row>
    <row r="77" spans="1:12" ht="15" customHeight="1">
      <c r="A77" s="204" t="s">
        <v>153</v>
      </c>
      <c r="B77" s="205"/>
      <c r="C77" s="205"/>
      <c r="D77" s="205"/>
      <c r="E77" s="205"/>
      <c r="F77" s="205"/>
      <c r="G77" s="205"/>
      <c r="H77" s="205"/>
      <c r="I77" s="205"/>
      <c r="J77" s="205"/>
      <c r="K77" s="205"/>
      <c r="L77" s="135"/>
    </row>
    <row r="78" spans="1:12" ht="32.25" customHeight="1">
      <c r="A78" s="243"/>
      <c r="B78" s="244"/>
      <c r="C78" s="244"/>
      <c r="D78" s="244"/>
      <c r="E78" s="244"/>
      <c r="F78" s="244"/>
      <c r="G78" s="244"/>
      <c r="H78" s="244"/>
      <c r="I78" s="244"/>
      <c r="J78" s="244"/>
      <c r="K78" s="244"/>
      <c r="L78" s="135"/>
    </row>
    <row r="79" spans="1:12" ht="27.75" customHeight="1">
      <c r="A79" s="201" t="s">
        <v>178</v>
      </c>
      <c r="B79" s="202"/>
      <c r="C79" s="202"/>
      <c r="D79" s="202"/>
      <c r="E79" s="202"/>
      <c r="F79" s="202"/>
      <c r="G79" s="202"/>
      <c r="H79" s="202"/>
      <c r="I79" s="202"/>
      <c r="J79" s="203"/>
      <c r="K79" s="82"/>
      <c r="L79" s="137">
        <f>_xlfn.IFERROR((K79/K80)*100,0)</f>
        <v>0</v>
      </c>
    </row>
    <row r="80" spans="1:12" ht="28.5" customHeight="1">
      <c r="A80" s="201" t="s">
        <v>179</v>
      </c>
      <c r="B80" s="202"/>
      <c r="C80" s="202"/>
      <c r="D80" s="202"/>
      <c r="E80" s="202"/>
      <c r="F80" s="202"/>
      <c r="G80" s="202"/>
      <c r="H80" s="202"/>
      <c r="I80" s="202"/>
      <c r="J80" s="203"/>
      <c r="K80" s="82"/>
      <c r="L80" s="138"/>
    </row>
    <row r="81" spans="1:12" ht="15" customHeight="1">
      <c r="A81" s="72"/>
      <c r="B81" s="39"/>
      <c r="C81" s="39"/>
      <c r="D81" s="39"/>
      <c r="E81" s="39"/>
      <c r="F81" s="39"/>
      <c r="G81" s="39"/>
      <c r="H81" s="39"/>
      <c r="I81" s="39"/>
      <c r="J81" s="39"/>
      <c r="K81" s="84"/>
      <c r="L81" s="138"/>
    </row>
    <row r="82" spans="1:12" ht="15" customHeight="1">
      <c r="A82" s="74"/>
      <c r="B82" s="38"/>
      <c r="C82" s="38"/>
      <c r="D82" s="38"/>
      <c r="E82" s="38"/>
      <c r="F82" s="38"/>
      <c r="G82" s="38"/>
      <c r="H82" s="38"/>
      <c r="I82" s="38"/>
      <c r="J82" s="38"/>
      <c r="K82" s="83"/>
      <c r="L82" s="135"/>
    </row>
    <row r="83" spans="1:12" ht="23.25" customHeight="1">
      <c r="A83" s="183" t="s">
        <v>4</v>
      </c>
      <c r="B83" s="184"/>
      <c r="C83" s="185" t="s">
        <v>91</v>
      </c>
      <c r="D83" s="186"/>
      <c r="E83" s="186"/>
      <c r="F83" s="186"/>
      <c r="G83" s="186"/>
      <c r="H83" s="186"/>
      <c r="I83" s="186"/>
      <c r="J83" s="187"/>
      <c r="K83" s="82"/>
      <c r="L83" s="135"/>
    </row>
    <row r="84" spans="1:12" ht="21" customHeight="1">
      <c r="A84" s="183" t="s">
        <v>10</v>
      </c>
      <c r="B84" s="184"/>
      <c r="C84" s="185" t="s">
        <v>92</v>
      </c>
      <c r="D84" s="186"/>
      <c r="E84" s="186"/>
      <c r="F84" s="186"/>
      <c r="G84" s="186"/>
      <c r="H84" s="186"/>
      <c r="I84" s="186"/>
      <c r="J84" s="187"/>
      <c r="K84" s="82"/>
      <c r="L84" s="135"/>
    </row>
    <row r="85" spans="1:12" ht="15" customHeight="1">
      <c r="A85" s="74"/>
      <c r="B85" s="38"/>
      <c r="C85" s="38"/>
      <c r="D85" s="38"/>
      <c r="E85" s="38"/>
      <c r="F85" s="38"/>
      <c r="G85" s="38"/>
      <c r="H85" s="38"/>
      <c r="I85" s="38"/>
      <c r="J85" s="38"/>
      <c r="K85" s="83"/>
      <c r="L85" s="135"/>
    </row>
    <row r="86" spans="1:12" ht="44.25" customHeight="1">
      <c r="A86" s="243" t="s">
        <v>94</v>
      </c>
      <c r="B86" s="244"/>
      <c r="C86" s="244"/>
      <c r="D86" s="244"/>
      <c r="E86" s="244"/>
      <c r="F86" s="244"/>
      <c r="G86" s="244"/>
      <c r="H86" s="244"/>
      <c r="I86" s="244"/>
      <c r="J86" s="244"/>
      <c r="K86" s="244"/>
      <c r="L86" s="135"/>
    </row>
    <row r="87" spans="1:12" ht="28.5" customHeight="1">
      <c r="A87" s="201" t="s">
        <v>178</v>
      </c>
      <c r="B87" s="202"/>
      <c r="C87" s="202"/>
      <c r="D87" s="202"/>
      <c r="E87" s="202"/>
      <c r="F87" s="202"/>
      <c r="G87" s="202"/>
      <c r="H87" s="202"/>
      <c r="I87" s="202"/>
      <c r="J87" s="203"/>
      <c r="K87" s="82"/>
      <c r="L87" s="137">
        <f>_xlfn.IFERROR((K87/K88)*100,0)</f>
        <v>0</v>
      </c>
    </row>
    <row r="88" spans="1:12" ht="28.5" customHeight="1">
      <c r="A88" s="201" t="s">
        <v>180</v>
      </c>
      <c r="B88" s="202"/>
      <c r="C88" s="202"/>
      <c r="D88" s="202"/>
      <c r="E88" s="202"/>
      <c r="F88" s="202"/>
      <c r="G88" s="202"/>
      <c r="H88" s="202"/>
      <c r="I88" s="202"/>
      <c r="J88" s="203"/>
      <c r="K88" s="82"/>
      <c r="L88" s="139"/>
    </row>
    <row r="89" spans="1:12" ht="21">
      <c r="A89" s="74"/>
      <c r="B89" s="38"/>
      <c r="C89" s="38"/>
      <c r="D89" s="38"/>
      <c r="E89" s="38"/>
      <c r="F89" s="38"/>
      <c r="G89" s="38"/>
      <c r="H89" s="38"/>
      <c r="I89" s="38"/>
      <c r="J89" s="38"/>
      <c r="K89" s="83"/>
      <c r="L89" s="139"/>
    </row>
    <row r="90" spans="1:12" ht="21">
      <c r="A90" s="74"/>
      <c r="B90" s="38"/>
      <c r="C90" s="38"/>
      <c r="D90" s="38"/>
      <c r="E90" s="38"/>
      <c r="F90" s="38"/>
      <c r="G90" s="38"/>
      <c r="H90" s="38"/>
      <c r="I90" s="38"/>
      <c r="J90" s="38"/>
      <c r="K90" s="83"/>
      <c r="L90" s="135"/>
    </row>
    <row r="91" spans="1:12" ht="21.75" customHeight="1">
      <c r="A91" s="183" t="s">
        <v>4</v>
      </c>
      <c r="B91" s="184"/>
      <c r="C91" s="185" t="s">
        <v>75</v>
      </c>
      <c r="D91" s="186"/>
      <c r="E91" s="186"/>
      <c r="F91" s="186"/>
      <c r="G91" s="186"/>
      <c r="H91" s="186"/>
      <c r="I91" s="186"/>
      <c r="J91" s="187"/>
      <c r="K91" s="82"/>
      <c r="L91" s="135"/>
    </row>
    <row r="92" spans="1:12" ht="25.5" customHeight="1">
      <c r="A92" s="183" t="s">
        <v>10</v>
      </c>
      <c r="B92" s="184"/>
      <c r="C92" s="185" t="s">
        <v>93</v>
      </c>
      <c r="D92" s="186"/>
      <c r="E92" s="186"/>
      <c r="F92" s="186"/>
      <c r="G92" s="186"/>
      <c r="H92" s="186"/>
      <c r="I92" s="186"/>
      <c r="J92" s="187"/>
      <c r="K92" s="82"/>
      <c r="L92" s="135"/>
    </row>
    <row r="93" spans="1:12" ht="21">
      <c r="A93" s="74"/>
      <c r="B93" s="38"/>
      <c r="C93" s="38"/>
      <c r="D93" s="38"/>
      <c r="E93" s="38"/>
      <c r="F93" s="38"/>
      <c r="G93" s="38"/>
      <c r="H93" s="38"/>
      <c r="I93" s="38"/>
      <c r="J93" s="38"/>
      <c r="K93" s="83"/>
      <c r="L93" s="135"/>
    </row>
    <row r="94" spans="1:12" ht="15" customHeight="1">
      <c r="A94" s="204" t="s">
        <v>95</v>
      </c>
      <c r="B94" s="205"/>
      <c r="C94" s="205"/>
      <c r="D94" s="205"/>
      <c r="E94" s="205"/>
      <c r="F94" s="205"/>
      <c r="G94" s="205"/>
      <c r="H94" s="205"/>
      <c r="I94" s="205"/>
      <c r="J94" s="205"/>
      <c r="K94" s="205"/>
      <c r="L94" s="135"/>
    </row>
    <row r="95" spans="1:12" ht="33" customHeight="1">
      <c r="A95" s="243"/>
      <c r="B95" s="244"/>
      <c r="C95" s="244"/>
      <c r="D95" s="244"/>
      <c r="E95" s="244"/>
      <c r="F95" s="244"/>
      <c r="G95" s="244"/>
      <c r="H95" s="244"/>
      <c r="I95" s="244"/>
      <c r="J95" s="244"/>
      <c r="K95" s="244"/>
      <c r="L95" s="135"/>
    </row>
    <row r="96" spans="1:14" s="61" customFormat="1" ht="24.75" customHeight="1">
      <c r="A96" s="201" t="s">
        <v>178</v>
      </c>
      <c r="B96" s="202"/>
      <c r="C96" s="202"/>
      <c r="D96" s="202"/>
      <c r="E96" s="202"/>
      <c r="F96" s="202"/>
      <c r="G96" s="202"/>
      <c r="H96" s="202"/>
      <c r="I96" s="202"/>
      <c r="J96" s="203"/>
      <c r="K96" s="82"/>
      <c r="L96" s="137">
        <f>_xlfn.IFERROR((K96/K97)*100,0)</f>
        <v>0</v>
      </c>
      <c r="M96" s="85"/>
      <c r="N96" s="85"/>
    </row>
    <row r="97" spans="1:14" s="61" customFormat="1" ht="25.5" customHeight="1">
      <c r="A97" s="201" t="s">
        <v>181</v>
      </c>
      <c r="B97" s="202"/>
      <c r="C97" s="202"/>
      <c r="D97" s="202"/>
      <c r="E97" s="202"/>
      <c r="F97" s="202"/>
      <c r="G97" s="202"/>
      <c r="H97" s="202"/>
      <c r="I97" s="202"/>
      <c r="J97" s="203"/>
      <c r="K97" s="82"/>
      <c r="L97" s="138"/>
      <c r="M97" s="85"/>
      <c r="N97" s="85"/>
    </row>
    <row r="98" spans="1:12" ht="9" customHeight="1">
      <c r="A98" s="75"/>
      <c r="B98" s="41"/>
      <c r="C98" s="41"/>
      <c r="D98" s="41"/>
      <c r="E98" s="41"/>
      <c r="F98" s="41"/>
      <c r="G98" s="41"/>
      <c r="H98" s="41"/>
      <c r="I98" s="38"/>
      <c r="J98" s="38"/>
      <c r="K98" s="83"/>
      <c r="L98" s="139"/>
    </row>
    <row r="99" spans="1:12" ht="21">
      <c r="A99" s="74"/>
      <c r="B99" s="38"/>
      <c r="C99" s="38"/>
      <c r="D99" s="38"/>
      <c r="E99" s="38"/>
      <c r="F99" s="38"/>
      <c r="G99" s="38"/>
      <c r="H99" s="38"/>
      <c r="I99" s="38"/>
      <c r="J99" s="38"/>
      <c r="K99" s="83"/>
      <c r="L99" s="135"/>
    </row>
    <row r="100" spans="1:14" s="40" customFormat="1" ht="21">
      <c r="A100" s="197" t="s">
        <v>33</v>
      </c>
      <c r="B100" s="197"/>
      <c r="C100" s="197"/>
      <c r="D100" s="197"/>
      <c r="E100" s="197"/>
      <c r="F100" s="197"/>
      <c r="K100" s="81"/>
      <c r="L100" s="134"/>
      <c r="M100" s="89" t="s">
        <v>79</v>
      </c>
      <c r="N100" s="86" t="str">
        <f>+MEIPASSDBconversionhideXLS!J35&amp;""</f>
        <v>FAIL</v>
      </c>
    </row>
    <row r="102" spans="1:11" ht="34.5" customHeight="1">
      <c r="A102" s="206" t="s">
        <v>2</v>
      </c>
      <c r="B102" s="207"/>
      <c r="C102" s="185" t="s">
        <v>96</v>
      </c>
      <c r="D102" s="186"/>
      <c r="E102" s="186"/>
      <c r="F102" s="186"/>
      <c r="G102" s="186"/>
      <c r="H102" s="186"/>
      <c r="I102" s="186"/>
      <c r="J102" s="186"/>
      <c r="K102" s="187"/>
    </row>
    <row r="103" spans="1:11" ht="15" customHeight="1">
      <c r="A103" s="218" t="s">
        <v>3</v>
      </c>
      <c r="B103" s="219"/>
      <c r="C103" s="242" t="s">
        <v>154</v>
      </c>
      <c r="D103" s="190"/>
      <c r="E103" s="190"/>
      <c r="F103" s="190"/>
      <c r="G103" s="190"/>
      <c r="H103" s="190"/>
      <c r="I103" s="190"/>
      <c r="J103" s="190"/>
      <c r="K103" s="191"/>
    </row>
    <row r="104" spans="1:11" ht="114" customHeight="1">
      <c r="A104" s="220"/>
      <c r="B104" s="221"/>
      <c r="C104" s="192"/>
      <c r="D104" s="193"/>
      <c r="E104" s="193"/>
      <c r="F104" s="193"/>
      <c r="G104" s="193"/>
      <c r="H104" s="193"/>
      <c r="I104" s="193"/>
      <c r="J104" s="193"/>
      <c r="K104" s="194"/>
    </row>
    <row r="105" spans="1:11" ht="15" customHeight="1">
      <c r="A105" s="215" t="s">
        <v>4</v>
      </c>
      <c r="B105" s="215"/>
      <c r="C105" s="189" t="s">
        <v>155</v>
      </c>
      <c r="D105" s="190"/>
      <c r="E105" s="190"/>
      <c r="F105" s="190"/>
      <c r="G105" s="190"/>
      <c r="H105" s="190"/>
      <c r="I105" s="190"/>
      <c r="J105" s="190"/>
      <c r="K105" s="191"/>
    </row>
    <row r="106" spans="1:11" ht="21">
      <c r="A106" s="215"/>
      <c r="B106" s="215"/>
      <c r="C106" s="212"/>
      <c r="D106" s="213"/>
      <c r="E106" s="213"/>
      <c r="F106" s="213"/>
      <c r="G106" s="213"/>
      <c r="H106" s="213"/>
      <c r="I106" s="213"/>
      <c r="J106" s="213"/>
      <c r="K106" s="214"/>
    </row>
    <row r="107" spans="1:11" ht="21">
      <c r="A107" s="215"/>
      <c r="B107" s="215"/>
      <c r="C107" s="212"/>
      <c r="D107" s="213"/>
      <c r="E107" s="213"/>
      <c r="F107" s="213"/>
      <c r="G107" s="213"/>
      <c r="H107" s="213"/>
      <c r="I107" s="213"/>
      <c r="J107" s="213"/>
      <c r="K107" s="214"/>
    </row>
    <row r="108" spans="1:11" ht="21">
      <c r="A108" s="215"/>
      <c r="B108" s="215"/>
      <c r="C108" s="212"/>
      <c r="D108" s="213"/>
      <c r="E108" s="213"/>
      <c r="F108" s="213"/>
      <c r="G108" s="213"/>
      <c r="H108" s="213"/>
      <c r="I108" s="213"/>
      <c r="J108" s="213"/>
      <c r="K108" s="214"/>
    </row>
    <row r="109" spans="1:11" ht="49.5" customHeight="1">
      <c r="A109" s="215"/>
      <c r="B109" s="215"/>
      <c r="C109" s="192"/>
      <c r="D109" s="193"/>
      <c r="E109" s="193"/>
      <c r="F109" s="193"/>
      <c r="G109" s="193"/>
      <c r="H109" s="193"/>
      <c r="I109" s="193"/>
      <c r="J109" s="193"/>
      <c r="K109" s="194"/>
    </row>
    <row r="110" spans="1:14" s="58" customFormat="1" ht="15.75">
      <c r="A110" s="168"/>
      <c r="F110" s="169"/>
      <c r="G110" s="169"/>
      <c r="H110" s="169"/>
      <c r="I110" s="169"/>
      <c r="J110" s="169"/>
      <c r="K110" s="166"/>
      <c r="L110" s="136"/>
      <c r="M110" s="136"/>
      <c r="N110" s="136"/>
    </row>
    <row r="111" spans="6:11" ht="21" hidden="1">
      <c r="F111" s="16"/>
      <c r="G111" s="16"/>
      <c r="H111" s="16"/>
      <c r="I111" s="16"/>
      <c r="J111" s="16"/>
      <c r="K111" s="83"/>
    </row>
    <row r="112" spans="1:11" ht="21">
      <c r="A112" s="188" t="s">
        <v>6</v>
      </c>
      <c r="B112" s="188"/>
      <c r="C112" s="188"/>
      <c r="D112" s="188"/>
      <c r="E112" s="188"/>
      <c r="F112" s="16"/>
      <c r="G112" s="16"/>
      <c r="H112" s="16"/>
      <c r="I112" s="16"/>
      <c r="J112" s="16"/>
      <c r="K112" s="83"/>
    </row>
    <row r="113" spans="1:11" ht="21" hidden="1">
      <c r="A113" s="53"/>
      <c r="B113" s="36"/>
      <c r="C113" s="36"/>
      <c r="D113" s="36"/>
      <c r="E113" s="36"/>
      <c r="F113" s="36"/>
      <c r="G113" s="36"/>
      <c r="H113" s="36"/>
      <c r="I113" s="36"/>
      <c r="J113" s="16"/>
      <c r="K113" s="83"/>
    </row>
    <row r="114" spans="2:12" ht="21" hidden="1">
      <c r="B114" s="42"/>
      <c r="C114" s="42"/>
      <c r="D114" s="42"/>
      <c r="E114" s="42"/>
      <c r="F114" s="42"/>
      <c r="G114" s="42"/>
      <c r="H114" s="42"/>
      <c r="I114" s="42"/>
      <c r="J114" s="42"/>
      <c r="L114" s="135"/>
    </row>
    <row r="115" spans="2:12" ht="21" hidden="1">
      <c r="B115" s="42"/>
      <c r="C115" s="42"/>
      <c r="D115" s="42"/>
      <c r="E115" s="42"/>
      <c r="F115" s="42"/>
      <c r="G115" s="42"/>
      <c r="H115" s="42"/>
      <c r="I115" s="42"/>
      <c r="J115" s="42"/>
      <c r="L115" s="135"/>
    </row>
    <row r="116" ht="21">
      <c r="J116" s="16"/>
    </row>
    <row r="117" spans="1:12" ht="21">
      <c r="A117" s="183" t="s">
        <v>27</v>
      </c>
      <c r="B117" s="184"/>
      <c r="C117" s="185" t="s">
        <v>97</v>
      </c>
      <c r="D117" s="186"/>
      <c r="E117" s="186"/>
      <c r="F117" s="186"/>
      <c r="G117" s="186"/>
      <c r="H117" s="186"/>
      <c r="I117" s="186"/>
      <c r="J117" s="187"/>
      <c r="K117" s="82"/>
      <c r="L117" s="140"/>
    </row>
    <row r="118" spans="1:12" ht="21">
      <c r="A118" s="183" t="s">
        <v>28</v>
      </c>
      <c r="B118" s="184"/>
      <c r="C118" s="185" t="s">
        <v>98</v>
      </c>
      <c r="D118" s="186"/>
      <c r="E118" s="186"/>
      <c r="F118" s="186"/>
      <c r="G118" s="186"/>
      <c r="H118" s="186"/>
      <c r="I118" s="186"/>
      <c r="J118" s="187"/>
      <c r="K118" s="82"/>
      <c r="L118" s="140"/>
    </row>
    <row r="119" spans="10:11" ht="21">
      <c r="J119" s="16"/>
      <c r="K119" s="83"/>
    </row>
    <row r="120" spans="1:11" ht="20.25" customHeight="1">
      <c r="A120" s="204" t="s">
        <v>101</v>
      </c>
      <c r="B120" s="205"/>
      <c r="C120" s="205"/>
      <c r="D120" s="205"/>
      <c r="E120" s="205"/>
      <c r="F120" s="205"/>
      <c r="G120" s="205"/>
      <c r="H120" s="205"/>
      <c r="I120" s="205"/>
      <c r="J120" s="205"/>
      <c r="K120" s="205"/>
    </row>
    <row r="121" spans="1:12" ht="46.5" customHeight="1">
      <c r="A121" s="201" t="s">
        <v>182</v>
      </c>
      <c r="B121" s="202"/>
      <c r="C121" s="202"/>
      <c r="D121" s="202"/>
      <c r="E121" s="202"/>
      <c r="F121" s="202"/>
      <c r="G121" s="202"/>
      <c r="H121" s="202"/>
      <c r="I121" s="202"/>
      <c r="J121" s="203"/>
      <c r="K121" s="82"/>
      <c r="L121" s="137">
        <f>_xlfn.IFERROR((K121/K122)*100,0)</f>
        <v>0</v>
      </c>
    </row>
    <row r="122" spans="1:12" ht="46.5" customHeight="1">
      <c r="A122" s="201" t="s">
        <v>183</v>
      </c>
      <c r="B122" s="202"/>
      <c r="C122" s="202"/>
      <c r="D122" s="202"/>
      <c r="E122" s="202"/>
      <c r="F122" s="202"/>
      <c r="G122" s="202"/>
      <c r="H122" s="202"/>
      <c r="I122" s="202"/>
      <c r="J122" s="203"/>
      <c r="K122" s="82"/>
      <c r="L122" s="141"/>
    </row>
    <row r="123" spans="1:11" ht="21">
      <c r="A123" s="71"/>
      <c r="B123" s="16"/>
      <c r="C123" s="16"/>
      <c r="D123" s="16"/>
      <c r="E123" s="16"/>
      <c r="F123" s="16"/>
      <c r="G123" s="16"/>
      <c r="H123" s="16"/>
      <c r="I123" s="16"/>
      <c r="J123" s="16"/>
      <c r="K123" s="83"/>
    </row>
    <row r="124" spans="1:11" ht="21">
      <c r="A124" s="71"/>
      <c r="B124" s="16"/>
      <c r="C124" s="16"/>
      <c r="D124" s="16"/>
      <c r="E124" s="16"/>
      <c r="F124" s="16"/>
      <c r="G124" s="16"/>
      <c r="H124" s="16"/>
      <c r="I124" s="16"/>
      <c r="J124" s="16"/>
      <c r="K124" s="83"/>
    </row>
    <row r="125" spans="1:11" ht="21">
      <c r="A125" s="196" t="s">
        <v>26</v>
      </c>
      <c r="B125" s="196"/>
      <c r="C125" s="196"/>
      <c r="D125" s="196"/>
      <c r="E125" s="196"/>
      <c r="F125" s="196"/>
      <c r="G125" s="196"/>
      <c r="H125" s="196"/>
      <c r="I125" s="196"/>
      <c r="J125" s="196"/>
      <c r="K125" s="196"/>
    </row>
    <row r="126" spans="1:14" s="58" customFormat="1" ht="21" customHeight="1">
      <c r="A126" s="216" t="s">
        <v>46</v>
      </c>
      <c r="B126" s="217"/>
      <c r="C126" s="217"/>
      <c r="D126" s="217"/>
      <c r="E126" s="217"/>
      <c r="F126" s="217"/>
      <c r="G126" s="217"/>
      <c r="H126" s="217"/>
      <c r="I126" s="217"/>
      <c r="J126" s="217"/>
      <c r="K126" s="217"/>
      <c r="L126" s="136"/>
      <c r="M126" s="85"/>
      <c r="N126" s="85"/>
    </row>
    <row r="127" spans="1:12" ht="51" customHeight="1">
      <c r="A127" s="201" t="s">
        <v>184</v>
      </c>
      <c r="B127" s="202"/>
      <c r="C127" s="202"/>
      <c r="D127" s="202"/>
      <c r="E127" s="202"/>
      <c r="F127" s="202"/>
      <c r="G127" s="202"/>
      <c r="H127" s="202"/>
      <c r="I127" s="202"/>
      <c r="J127" s="203"/>
      <c r="K127" s="82"/>
      <c r="L127" s="137">
        <f>_xlfn.IFERROR((K127/K128)*100,0)</f>
        <v>0</v>
      </c>
    </row>
    <row r="128" spans="1:12" ht="50.25" customHeight="1">
      <c r="A128" s="201" t="s">
        <v>183</v>
      </c>
      <c r="B128" s="202"/>
      <c r="C128" s="202"/>
      <c r="D128" s="202"/>
      <c r="E128" s="202"/>
      <c r="F128" s="202"/>
      <c r="G128" s="202"/>
      <c r="H128" s="202"/>
      <c r="I128" s="202"/>
      <c r="J128" s="203"/>
      <c r="K128" s="82"/>
      <c r="L128" s="141"/>
    </row>
    <row r="129" spans="1:11" ht="21">
      <c r="A129" s="71"/>
      <c r="B129" s="16"/>
      <c r="C129" s="16"/>
      <c r="D129" s="16"/>
      <c r="E129" s="16"/>
      <c r="F129" s="16"/>
      <c r="G129" s="16"/>
      <c r="H129" s="16"/>
      <c r="I129" s="16"/>
      <c r="J129" s="16"/>
      <c r="K129" s="83"/>
    </row>
    <row r="130" spans="1:9" ht="21" hidden="1">
      <c r="A130" s="71"/>
      <c r="B130" s="16"/>
      <c r="C130" s="16"/>
      <c r="D130" s="16"/>
      <c r="E130" s="16"/>
      <c r="F130" s="16"/>
      <c r="G130" s="16"/>
      <c r="H130" s="16"/>
      <c r="I130" s="16"/>
    </row>
    <row r="132" spans="1:14" s="40" customFormat="1" ht="21">
      <c r="A132" s="197" t="s">
        <v>34</v>
      </c>
      <c r="B132" s="197"/>
      <c r="C132" s="197"/>
      <c r="D132" s="197"/>
      <c r="E132" s="197"/>
      <c r="F132" s="197"/>
      <c r="G132" s="197"/>
      <c r="K132" s="81"/>
      <c r="L132" s="134"/>
      <c r="M132" s="89" t="s">
        <v>80</v>
      </c>
      <c r="N132" s="86" t="str">
        <f>+MEIPASSDBconversionhideXLS!J45&amp;""</f>
        <v>FAIL</v>
      </c>
    </row>
    <row r="134" spans="1:11" ht="15" customHeight="1">
      <c r="A134" s="206" t="s">
        <v>2</v>
      </c>
      <c r="B134" s="207"/>
      <c r="C134" s="189" t="s">
        <v>149</v>
      </c>
      <c r="D134" s="190"/>
      <c r="E134" s="190"/>
      <c r="F134" s="190"/>
      <c r="G134" s="190"/>
      <c r="H134" s="190"/>
      <c r="I134" s="190"/>
      <c r="J134" s="190"/>
      <c r="K134" s="191"/>
    </row>
    <row r="135" spans="1:11" ht="21">
      <c r="A135" s="208"/>
      <c r="B135" s="209"/>
      <c r="C135" s="212"/>
      <c r="D135" s="213"/>
      <c r="E135" s="213"/>
      <c r="F135" s="213"/>
      <c r="G135" s="213"/>
      <c r="H135" s="213"/>
      <c r="I135" s="213"/>
      <c r="J135" s="213"/>
      <c r="K135" s="214"/>
    </row>
    <row r="136" spans="1:11" ht="28.5" customHeight="1">
      <c r="A136" s="210"/>
      <c r="B136" s="211"/>
      <c r="C136" s="192"/>
      <c r="D136" s="193"/>
      <c r="E136" s="193"/>
      <c r="F136" s="193"/>
      <c r="G136" s="193"/>
      <c r="H136" s="193"/>
      <c r="I136" s="193"/>
      <c r="J136" s="193"/>
      <c r="K136" s="194"/>
    </row>
    <row r="137" spans="1:11" ht="15" customHeight="1">
      <c r="A137" s="218" t="s">
        <v>3</v>
      </c>
      <c r="B137" s="219"/>
      <c r="C137" s="189" t="s">
        <v>11</v>
      </c>
      <c r="D137" s="190"/>
      <c r="E137" s="190"/>
      <c r="F137" s="190"/>
      <c r="G137" s="190"/>
      <c r="H137" s="190"/>
      <c r="I137" s="190"/>
      <c r="J137" s="190"/>
      <c r="K137" s="191"/>
    </row>
    <row r="138" spans="1:11" ht="21">
      <c r="A138" s="220"/>
      <c r="B138" s="221"/>
      <c r="C138" s="212"/>
      <c r="D138" s="213"/>
      <c r="E138" s="213"/>
      <c r="F138" s="213"/>
      <c r="G138" s="213"/>
      <c r="H138" s="213"/>
      <c r="I138" s="213"/>
      <c r="J138" s="213"/>
      <c r="K138" s="214"/>
    </row>
    <row r="139" spans="1:11" ht="54" customHeight="1">
      <c r="A139" s="222"/>
      <c r="B139" s="223"/>
      <c r="C139" s="192"/>
      <c r="D139" s="193"/>
      <c r="E139" s="193"/>
      <c r="F139" s="193"/>
      <c r="G139" s="193"/>
      <c r="H139" s="193"/>
      <c r="I139" s="193"/>
      <c r="J139" s="193"/>
      <c r="K139" s="194"/>
    </row>
    <row r="140" spans="1:11" ht="15" customHeight="1">
      <c r="A140" s="215" t="s">
        <v>4</v>
      </c>
      <c r="B140" s="215"/>
      <c r="C140" s="189" t="s">
        <v>156</v>
      </c>
      <c r="D140" s="190"/>
      <c r="E140" s="190"/>
      <c r="F140" s="190"/>
      <c r="G140" s="190"/>
      <c r="H140" s="190"/>
      <c r="I140" s="190"/>
      <c r="J140" s="190"/>
      <c r="K140" s="191"/>
    </row>
    <row r="141" spans="1:11" ht="132.75" customHeight="1">
      <c r="A141" s="215"/>
      <c r="B141" s="215"/>
      <c r="C141" s="192"/>
      <c r="D141" s="193"/>
      <c r="E141" s="193"/>
      <c r="F141" s="193"/>
      <c r="G141" s="193"/>
      <c r="H141" s="193"/>
      <c r="I141" s="193"/>
      <c r="J141" s="193"/>
      <c r="K141" s="194"/>
    </row>
    <row r="142" spans="1:14" s="58" customFormat="1" ht="15.75">
      <c r="A142" s="168"/>
      <c r="K142" s="167"/>
      <c r="L142" s="136"/>
      <c r="M142" s="136"/>
      <c r="N142" s="136"/>
    </row>
    <row r="143" spans="1:5" ht="21">
      <c r="A143" s="188" t="s">
        <v>6</v>
      </c>
      <c r="B143" s="188"/>
      <c r="C143" s="188"/>
      <c r="D143" s="188"/>
      <c r="E143" s="188"/>
    </row>
    <row r="145" spans="1:12" ht="25.5" customHeight="1">
      <c r="A145" s="183" t="s">
        <v>4</v>
      </c>
      <c r="B145" s="184"/>
      <c r="C145" s="185" t="s">
        <v>104</v>
      </c>
      <c r="D145" s="186"/>
      <c r="E145" s="186"/>
      <c r="F145" s="186"/>
      <c r="G145" s="186"/>
      <c r="H145" s="186"/>
      <c r="I145" s="186"/>
      <c r="J145" s="187"/>
      <c r="K145" s="82"/>
      <c r="L145" s="135"/>
    </row>
    <row r="146" spans="1:11" ht="24.75" customHeight="1">
      <c r="A146" s="183" t="s">
        <v>10</v>
      </c>
      <c r="B146" s="184"/>
      <c r="C146" s="185" t="s">
        <v>105</v>
      </c>
      <c r="D146" s="186"/>
      <c r="E146" s="186"/>
      <c r="F146" s="186"/>
      <c r="G146" s="186"/>
      <c r="H146" s="186"/>
      <c r="I146" s="186"/>
      <c r="J146" s="187"/>
      <c r="K146" s="82"/>
    </row>
    <row r="147" spans="1:5" ht="21">
      <c r="A147" s="76"/>
      <c r="B147" s="43"/>
      <c r="C147" s="43"/>
      <c r="D147" s="43"/>
      <c r="E147" s="43"/>
    </row>
    <row r="148" spans="1:12" ht="21">
      <c r="A148" s="227" t="s">
        <v>26</v>
      </c>
      <c r="B148" s="227"/>
      <c r="C148" s="227"/>
      <c r="D148" s="227"/>
      <c r="E148" s="227"/>
      <c r="F148" s="227"/>
      <c r="G148" s="227"/>
      <c r="H148" s="227"/>
      <c r="I148" s="227"/>
      <c r="J148" s="227"/>
      <c r="K148" s="227"/>
      <c r="L148" s="142"/>
    </row>
    <row r="149" spans="1:12" ht="47.25" customHeight="1">
      <c r="A149" s="200" t="s">
        <v>157</v>
      </c>
      <c r="B149" s="200"/>
      <c r="C149" s="200"/>
      <c r="D149" s="200"/>
      <c r="E149" s="200"/>
      <c r="F149" s="200"/>
      <c r="G149" s="200"/>
      <c r="H149" s="200"/>
      <c r="I149" s="200"/>
      <c r="J149" s="200"/>
      <c r="K149" s="82"/>
      <c r="L149" s="137">
        <f>_xlfn.IFERROR((K149/K150)*100,0)</f>
        <v>0</v>
      </c>
    </row>
    <row r="150" spans="1:11" ht="48" customHeight="1">
      <c r="A150" s="200" t="s">
        <v>158</v>
      </c>
      <c r="B150" s="200"/>
      <c r="C150" s="200"/>
      <c r="D150" s="200"/>
      <c r="E150" s="200"/>
      <c r="F150" s="200"/>
      <c r="G150" s="200"/>
      <c r="H150" s="200"/>
      <c r="I150" s="200"/>
      <c r="J150" s="200"/>
      <c r="K150" s="82"/>
    </row>
    <row r="151" spans="1:10" ht="21">
      <c r="A151" s="76"/>
      <c r="B151" s="43"/>
      <c r="C151" s="43"/>
      <c r="D151" s="43"/>
      <c r="E151" s="43"/>
      <c r="F151" s="43"/>
      <c r="G151" s="43"/>
      <c r="H151" s="43"/>
      <c r="I151" s="43"/>
      <c r="J151" s="43"/>
    </row>
    <row r="153" spans="1:14" s="42" customFormat="1" ht="21">
      <c r="A153" s="226" t="s">
        <v>107</v>
      </c>
      <c r="B153" s="226"/>
      <c r="C153" s="226"/>
      <c r="D153" s="226"/>
      <c r="E153" s="226"/>
      <c r="F153" s="226"/>
      <c r="G153" s="226"/>
      <c r="K153" s="81"/>
      <c r="L153" s="64"/>
      <c r="M153" s="88" t="s">
        <v>81</v>
      </c>
      <c r="N153" s="86" t="str">
        <f>+MEIPASSDBconversionhideXLS!J52&amp;""</f>
        <v>FAIL</v>
      </c>
    </row>
    <row r="155" spans="1:11" ht="15.75" customHeight="1">
      <c r="A155" s="206" t="s">
        <v>2</v>
      </c>
      <c r="B155" s="207"/>
      <c r="C155" s="189" t="s">
        <v>12</v>
      </c>
      <c r="D155" s="190"/>
      <c r="E155" s="190"/>
      <c r="F155" s="190"/>
      <c r="G155" s="190"/>
      <c r="H155" s="190"/>
      <c r="I155" s="190"/>
      <c r="J155" s="190"/>
      <c r="K155" s="191"/>
    </row>
    <row r="156" spans="1:11" ht="34.5" customHeight="1">
      <c r="A156" s="208"/>
      <c r="B156" s="209"/>
      <c r="C156" s="192"/>
      <c r="D156" s="193"/>
      <c r="E156" s="193"/>
      <c r="F156" s="193"/>
      <c r="G156" s="193"/>
      <c r="H156" s="193"/>
      <c r="I156" s="193"/>
      <c r="J156" s="193"/>
      <c r="K156" s="194"/>
    </row>
    <row r="157" spans="1:11" ht="21">
      <c r="A157" s="68" t="s">
        <v>3</v>
      </c>
      <c r="B157" s="77"/>
      <c r="C157" s="189" t="s">
        <v>106</v>
      </c>
      <c r="D157" s="190"/>
      <c r="E157" s="190"/>
      <c r="F157" s="190"/>
      <c r="G157" s="190"/>
      <c r="H157" s="190"/>
      <c r="I157" s="190"/>
      <c r="J157" s="190"/>
      <c r="K157" s="191"/>
    </row>
    <row r="158" spans="1:11" ht="47.25" customHeight="1">
      <c r="A158" s="69"/>
      <c r="B158" s="78"/>
      <c r="C158" s="192"/>
      <c r="D158" s="193"/>
      <c r="E158" s="193"/>
      <c r="F158" s="193"/>
      <c r="G158" s="193"/>
      <c r="H158" s="193"/>
      <c r="I158" s="193"/>
      <c r="J158" s="193"/>
      <c r="K158" s="194"/>
    </row>
    <row r="159" spans="1:11" ht="132.75" customHeight="1">
      <c r="A159" s="183" t="s">
        <v>4</v>
      </c>
      <c r="B159" s="184"/>
      <c r="C159" s="185" t="s">
        <v>159</v>
      </c>
      <c r="D159" s="224"/>
      <c r="E159" s="224"/>
      <c r="F159" s="224"/>
      <c r="G159" s="224"/>
      <c r="H159" s="224"/>
      <c r="I159" s="224"/>
      <c r="J159" s="224"/>
      <c r="K159" s="225"/>
    </row>
    <row r="160" spans="1:11" ht="21">
      <c r="A160" s="73"/>
      <c r="B160" s="6"/>
      <c r="C160" s="10"/>
      <c r="D160" s="10"/>
      <c r="E160" s="10"/>
      <c r="F160" s="10"/>
      <c r="G160" s="10"/>
      <c r="H160" s="10"/>
      <c r="I160" s="10"/>
      <c r="J160" s="10"/>
      <c r="K160" s="83"/>
    </row>
    <row r="161" spans="1:11" ht="21">
      <c r="A161" s="188" t="s">
        <v>6</v>
      </c>
      <c r="B161" s="188"/>
      <c r="C161" s="188"/>
      <c r="D161" s="188"/>
      <c r="E161" s="188"/>
      <c r="F161" s="10"/>
      <c r="G161" s="10"/>
      <c r="H161" s="10"/>
      <c r="I161" s="10"/>
      <c r="J161" s="10"/>
      <c r="K161" s="83"/>
    </row>
    <row r="162" spans="1:11" ht="21">
      <c r="A162" s="73"/>
      <c r="B162" s="6"/>
      <c r="C162" s="10"/>
      <c r="D162" s="10"/>
      <c r="E162" s="10"/>
      <c r="F162" s="10"/>
      <c r="G162" s="10"/>
      <c r="H162" s="10"/>
      <c r="I162" s="10"/>
      <c r="J162" s="10"/>
      <c r="K162" s="83"/>
    </row>
    <row r="163" spans="1:12" ht="21">
      <c r="A163" s="183" t="s">
        <v>4</v>
      </c>
      <c r="B163" s="184"/>
      <c r="C163" s="185" t="s">
        <v>104</v>
      </c>
      <c r="D163" s="186"/>
      <c r="E163" s="186"/>
      <c r="F163" s="186"/>
      <c r="G163" s="186"/>
      <c r="H163" s="186"/>
      <c r="I163" s="186"/>
      <c r="J163" s="187"/>
      <c r="K163" s="82"/>
      <c r="L163" s="135"/>
    </row>
    <row r="164" spans="1:11" ht="21">
      <c r="A164" s="183" t="s">
        <v>10</v>
      </c>
      <c r="B164" s="184"/>
      <c r="C164" s="185" t="s">
        <v>105</v>
      </c>
      <c r="D164" s="186"/>
      <c r="E164" s="186"/>
      <c r="F164" s="186"/>
      <c r="G164" s="186"/>
      <c r="H164" s="186"/>
      <c r="I164" s="186"/>
      <c r="J164" s="187"/>
      <c r="K164" s="82"/>
    </row>
    <row r="166" spans="1:12" ht="21">
      <c r="A166" s="198" t="s">
        <v>26</v>
      </c>
      <c r="B166" s="199"/>
      <c r="C166" s="199"/>
      <c r="D166" s="199"/>
      <c r="E166" s="199"/>
      <c r="F166" s="199"/>
      <c r="G166" s="199"/>
      <c r="H166" s="199"/>
      <c r="I166" s="199"/>
      <c r="J166" s="199"/>
      <c r="K166" s="199"/>
      <c r="L166" s="199"/>
    </row>
    <row r="167" spans="1:12" ht="52.5" customHeight="1">
      <c r="A167" s="201" t="s">
        <v>160</v>
      </c>
      <c r="B167" s="202"/>
      <c r="C167" s="202"/>
      <c r="D167" s="202"/>
      <c r="E167" s="202"/>
      <c r="F167" s="202"/>
      <c r="G167" s="202"/>
      <c r="H167" s="202"/>
      <c r="I167" s="202"/>
      <c r="J167" s="203"/>
      <c r="K167" s="82"/>
      <c r="L167" s="137">
        <f>_xlfn.IFERROR((K167/K168)*100,0)</f>
        <v>0</v>
      </c>
    </row>
    <row r="168" spans="1:11" ht="45.75" customHeight="1">
      <c r="A168" s="201" t="s">
        <v>161</v>
      </c>
      <c r="B168" s="202"/>
      <c r="C168" s="202"/>
      <c r="D168" s="202"/>
      <c r="E168" s="202"/>
      <c r="F168" s="202"/>
      <c r="G168" s="202"/>
      <c r="H168" s="202"/>
      <c r="I168" s="202"/>
      <c r="J168" s="203"/>
      <c r="K168" s="82"/>
    </row>
    <row r="169" ht="15.75" customHeight="1"/>
    <row r="171" spans="1:14" s="40" customFormat="1" ht="21">
      <c r="A171" s="197" t="s">
        <v>35</v>
      </c>
      <c r="B171" s="197"/>
      <c r="C171" s="197"/>
      <c r="D171" s="197"/>
      <c r="E171" s="197"/>
      <c r="F171" s="197"/>
      <c r="K171" s="81"/>
      <c r="L171" s="134"/>
      <c r="M171" s="89" t="s">
        <v>82</v>
      </c>
      <c r="N171" s="86" t="str">
        <f>+MEIPASSDBconversionhideXLS!J59&amp;""</f>
        <v>FAIL</v>
      </c>
    </row>
    <row r="173" spans="1:11" ht="15" customHeight="1">
      <c r="A173" s="206" t="s">
        <v>2</v>
      </c>
      <c r="B173" s="207"/>
      <c r="C173" s="189" t="s">
        <v>13</v>
      </c>
      <c r="D173" s="190"/>
      <c r="E173" s="190"/>
      <c r="F173" s="190"/>
      <c r="G173" s="190"/>
      <c r="H173" s="190"/>
      <c r="I173" s="190"/>
      <c r="J173" s="190"/>
      <c r="K173" s="191"/>
    </row>
    <row r="174" spans="1:11" ht="36" customHeight="1">
      <c r="A174" s="208"/>
      <c r="B174" s="209"/>
      <c r="C174" s="192"/>
      <c r="D174" s="193"/>
      <c r="E174" s="193"/>
      <c r="F174" s="193"/>
      <c r="G174" s="193"/>
      <c r="H174" s="193"/>
      <c r="I174" s="193"/>
      <c r="J174" s="193"/>
      <c r="K174" s="194"/>
    </row>
    <row r="175" spans="1:11" ht="21">
      <c r="A175" s="68" t="s">
        <v>3</v>
      </c>
      <c r="B175" s="77"/>
      <c r="C175" s="189" t="s">
        <v>109</v>
      </c>
      <c r="D175" s="190"/>
      <c r="E175" s="190"/>
      <c r="F175" s="190"/>
      <c r="G175" s="190"/>
      <c r="H175" s="190"/>
      <c r="I175" s="190"/>
      <c r="J175" s="190"/>
      <c r="K175" s="191"/>
    </row>
    <row r="176" spans="1:11" ht="33.75" customHeight="1">
      <c r="A176" s="69"/>
      <c r="B176" s="78"/>
      <c r="C176" s="192"/>
      <c r="D176" s="193"/>
      <c r="E176" s="193"/>
      <c r="F176" s="193"/>
      <c r="G176" s="193"/>
      <c r="H176" s="193"/>
      <c r="I176" s="193"/>
      <c r="J176" s="193"/>
      <c r="K176" s="194"/>
    </row>
    <row r="177" spans="1:11" ht="151.5" customHeight="1">
      <c r="A177" s="183" t="s">
        <v>4</v>
      </c>
      <c r="B177" s="184"/>
      <c r="C177" s="185" t="s">
        <v>162</v>
      </c>
      <c r="D177" s="224"/>
      <c r="E177" s="224"/>
      <c r="F177" s="224"/>
      <c r="G177" s="224"/>
      <c r="H177" s="224"/>
      <c r="I177" s="224"/>
      <c r="J177" s="224"/>
      <c r="K177" s="225"/>
    </row>
    <row r="178" spans="1:11" ht="21">
      <c r="A178" s="73"/>
      <c r="B178" s="6"/>
      <c r="C178" s="10"/>
      <c r="D178" s="10"/>
      <c r="E178" s="10"/>
      <c r="F178" s="10"/>
      <c r="G178" s="10"/>
      <c r="H178" s="10"/>
      <c r="I178" s="10"/>
      <c r="J178" s="10"/>
      <c r="K178" s="83"/>
    </row>
    <row r="179" spans="1:11" ht="21">
      <c r="A179" s="188" t="s">
        <v>6</v>
      </c>
      <c r="B179" s="188"/>
      <c r="C179" s="188"/>
      <c r="D179" s="188"/>
      <c r="E179" s="188"/>
      <c r="F179" s="10"/>
      <c r="G179" s="10"/>
      <c r="H179" s="10"/>
      <c r="I179" s="10"/>
      <c r="J179" s="10"/>
      <c r="K179" s="83"/>
    </row>
    <row r="180" spans="1:11" ht="21">
      <c r="A180" s="73"/>
      <c r="B180" s="6"/>
      <c r="C180" s="10"/>
      <c r="D180" s="10"/>
      <c r="E180" s="10"/>
      <c r="F180" s="10"/>
      <c r="G180" s="10"/>
      <c r="H180" s="10"/>
      <c r="I180" s="10"/>
      <c r="J180" s="10"/>
      <c r="K180" s="83"/>
    </row>
    <row r="181" spans="1:12" ht="21">
      <c r="A181" s="183" t="s">
        <v>4</v>
      </c>
      <c r="B181" s="184"/>
      <c r="C181" s="185" t="s">
        <v>104</v>
      </c>
      <c r="D181" s="186"/>
      <c r="E181" s="186"/>
      <c r="F181" s="186"/>
      <c r="G181" s="186"/>
      <c r="H181" s="186"/>
      <c r="I181" s="186"/>
      <c r="J181" s="187"/>
      <c r="K181" s="82"/>
      <c r="L181" s="135"/>
    </row>
    <row r="182" spans="1:12" ht="21">
      <c r="A182" s="183" t="s">
        <v>10</v>
      </c>
      <c r="B182" s="184"/>
      <c r="C182" s="185" t="s">
        <v>105</v>
      </c>
      <c r="D182" s="186"/>
      <c r="E182" s="186"/>
      <c r="F182" s="186"/>
      <c r="G182" s="186"/>
      <c r="H182" s="186"/>
      <c r="I182" s="186"/>
      <c r="J182" s="187"/>
      <c r="K182" s="82"/>
      <c r="L182" s="135"/>
    </row>
    <row r="183" spans="1:12" ht="21">
      <c r="A183" s="75"/>
      <c r="B183" s="37"/>
      <c r="C183" s="37"/>
      <c r="D183" s="37"/>
      <c r="E183" s="37"/>
      <c r="F183" s="37"/>
      <c r="G183" s="37"/>
      <c r="H183" s="37"/>
      <c r="I183" s="37"/>
      <c r="J183" s="37"/>
      <c r="K183" s="84"/>
      <c r="L183" s="135"/>
    </row>
    <row r="184" spans="1:12" ht="21">
      <c r="A184" s="258" t="s">
        <v>26</v>
      </c>
      <c r="B184" s="259"/>
      <c r="C184" s="259"/>
      <c r="D184" s="259"/>
      <c r="E184" s="259"/>
      <c r="F184" s="259"/>
      <c r="G184" s="259"/>
      <c r="H184" s="259"/>
      <c r="I184" s="259"/>
      <c r="J184" s="259"/>
      <c r="K184" s="260"/>
      <c r="L184" s="143"/>
    </row>
    <row r="185" spans="1:14" s="61" customFormat="1" ht="52.5" customHeight="1">
      <c r="A185" s="201" t="s">
        <v>163</v>
      </c>
      <c r="B185" s="202"/>
      <c r="C185" s="202"/>
      <c r="D185" s="202"/>
      <c r="E185" s="202"/>
      <c r="F185" s="202"/>
      <c r="G185" s="202"/>
      <c r="H185" s="202"/>
      <c r="I185" s="202"/>
      <c r="J185" s="203"/>
      <c r="K185" s="82"/>
      <c r="L185" s="137">
        <f>_xlfn.IFERROR((K185/K186)*100,0)</f>
        <v>0</v>
      </c>
      <c r="M185" s="85"/>
      <c r="N185" s="85"/>
    </row>
    <row r="186" spans="1:14" s="61" customFormat="1" ht="46.5" customHeight="1">
      <c r="A186" s="201" t="s">
        <v>164</v>
      </c>
      <c r="B186" s="202"/>
      <c r="C186" s="202"/>
      <c r="D186" s="202"/>
      <c r="E186" s="202"/>
      <c r="F186" s="202"/>
      <c r="G186" s="202"/>
      <c r="H186" s="202"/>
      <c r="I186" s="202"/>
      <c r="J186" s="203"/>
      <c r="K186" s="82"/>
      <c r="L186" s="64"/>
      <c r="M186" s="85"/>
      <c r="N186" s="85"/>
    </row>
    <row r="189" spans="1:14" s="42" customFormat="1" ht="21">
      <c r="A189" s="226" t="s">
        <v>110</v>
      </c>
      <c r="B189" s="226"/>
      <c r="C189" s="226"/>
      <c r="D189" s="226"/>
      <c r="E189" s="226"/>
      <c r="F189" s="226"/>
      <c r="G189" s="226"/>
      <c r="K189" s="81"/>
      <c r="L189" s="64"/>
      <c r="M189" s="88" t="s">
        <v>83</v>
      </c>
      <c r="N189" s="86" t="str">
        <f>+MEIPASSDBconversionhideXLS!J66&amp;""</f>
        <v>FAIL</v>
      </c>
    </row>
    <row r="191" spans="1:11" ht="15" customHeight="1">
      <c r="A191" s="206" t="s">
        <v>2</v>
      </c>
      <c r="B191" s="207"/>
      <c r="C191" s="189" t="s">
        <v>165</v>
      </c>
      <c r="D191" s="190"/>
      <c r="E191" s="190"/>
      <c r="F191" s="190"/>
      <c r="G191" s="190"/>
      <c r="H191" s="190"/>
      <c r="I191" s="190"/>
      <c r="J191" s="190"/>
      <c r="K191" s="191"/>
    </row>
    <row r="192" spans="1:11" ht="21">
      <c r="A192" s="208"/>
      <c r="B192" s="209"/>
      <c r="C192" s="212"/>
      <c r="D192" s="213"/>
      <c r="E192" s="213"/>
      <c r="F192" s="213"/>
      <c r="G192" s="213"/>
      <c r="H192" s="213"/>
      <c r="I192" s="213"/>
      <c r="J192" s="213"/>
      <c r="K192" s="214"/>
    </row>
    <row r="193" spans="1:11" ht="54.75" customHeight="1">
      <c r="A193" s="210"/>
      <c r="B193" s="211"/>
      <c r="C193" s="192"/>
      <c r="D193" s="193"/>
      <c r="E193" s="193"/>
      <c r="F193" s="193"/>
      <c r="G193" s="193"/>
      <c r="H193" s="193"/>
      <c r="I193" s="193"/>
      <c r="J193" s="193"/>
      <c r="K193" s="194"/>
    </row>
    <row r="194" spans="1:11" ht="15" customHeight="1">
      <c r="A194" s="250" t="s">
        <v>3</v>
      </c>
      <c r="B194" s="250"/>
      <c r="C194" s="189" t="s">
        <v>166</v>
      </c>
      <c r="D194" s="190"/>
      <c r="E194" s="190"/>
      <c r="F194" s="190"/>
      <c r="G194" s="190"/>
      <c r="H194" s="190"/>
      <c r="I194" s="190"/>
      <c r="J194" s="190"/>
      <c r="K194" s="191"/>
    </row>
    <row r="195" spans="1:11" ht="21">
      <c r="A195" s="250"/>
      <c r="B195" s="250"/>
      <c r="C195" s="212"/>
      <c r="D195" s="213"/>
      <c r="E195" s="213"/>
      <c r="F195" s="213"/>
      <c r="G195" s="213"/>
      <c r="H195" s="213"/>
      <c r="I195" s="213"/>
      <c r="J195" s="213"/>
      <c r="K195" s="214"/>
    </row>
    <row r="196" spans="1:11" ht="21">
      <c r="A196" s="250"/>
      <c r="B196" s="250"/>
      <c r="C196" s="212"/>
      <c r="D196" s="213"/>
      <c r="E196" s="213"/>
      <c r="F196" s="213"/>
      <c r="G196" s="213"/>
      <c r="H196" s="213"/>
      <c r="I196" s="213"/>
      <c r="J196" s="213"/>
      <c r="K196" s="214"/>
    </row>
    <row r="197" spans="1:11" ht="21">
      <c r="A197" s="250"/>
      <c r="B197" s="250"/>
      <c r="C197" s="212"/>
      <c r="D197" s="213"/>
      <c r="E197" s="213"/>
      <c r="F197" s="213"/>
      <c r="G197" s="213"/>
      <c r="H197" s="213"/>
      <c r="I197" s="213"/>
      <c r="J197" s="213"/>
      <c r="K197" s="214"/>
    </row>
    <row r="198" spans="1:11" ht="21">
      <c r="A198" s="250"/>
      <c r="B198" s="250"/>
      <c r="C198" s="212"/>
      <c r="D198" s="213"/>
      <c r="E198" s="213"/>
      <c r="F198" s="213"/>
      <c r="G198" s="213"/>
      <c r="H198" s="213"/>
      <c r="I198" s="213"/>
      <c r="J198" s="213"/>
      <c r="K198" s="214"/>
    </row>
    <row r="199" spans="1:11" ht="21">
      <c r="A199" s="250"/>
      <c r="B199" s="250"/>
      <c r="C199" s="212"/>
      <c r="D199" s="213"/>
      <c r="E199" s="213"/>
      <c r="F199" s="213"/>
      <c r="G199" s="213"/>
      <c r="H199" s="213"/>
      <c r="I199" s="213"/>
      <c r="J199" s="213"/>
      <c r="K199" s="214"/>
    </row>
    <row r="200" spans="1:11" ht="21" hidden="1">
      <c r="A200" s="250"/>
      <c r="B200" s="250"/>
      <c r="C200" s="212"/>
      <c r="D200" s="213"/>
      <c r="E200" s="213"/>
      <c r="F200" s="213"/>
      <c r="G200" s="213"/>
      <c r="H200" s="213"/>
      <c r="I200" s="213"/>
      <c r="J200" s="213"/>
      <c r="K200" s="214"/>
    </row>
    <row r="201" spans="1:11" ht="21" hidden="1">
      <c r="A201" s="250"/>
      <c r="B201" s="250"/>
      <c r="C201" s="212"/>
      <c r="D201" s="213"/>
      <c r="E201" s="213"/>
      <c r="F201" s="213"/>
      <c r="G201" s="213"/>
      <c r="H201" s="213"/>
      <c r="I201" s="213"/>
      <c r="J201" s="213"/>
      <c r="K201" s="214"/>
    </row>
    <row r="202" spans="1:11" ht="32.25" customHeight="1">
      <c r="A202" s="250"/>
      <c r="B202" s="250"/>
      <c r="C202" s="192"/>
      <c r="D202" s="193"/>
      <c r="E202" s="193"/>
      <c r="F202" s="193"/>
      <c r="G202" s="193"/>
      <c r="H202" s="193"/>
      <c r="I202" s="193"/>
      <c r="J202" s="193"/>
      <c r="K202" s="194"/>
    </row>
    <row r="203" spans="1:11" ht="15" customHeight="1">
      <c r="A203" s="215" t="s">
        <v>14</v>
      </c>
      <c r="B203" s="215"/>
      <c r="C203" s="189" t="s">
        <v>167</v>
      </c>
      <c r="D203" s="190"/>
      <c r="E203" s="190"/>
      <c r="F203" s="190"/>
      <c r="G203" s="190"/>
      <c r="H203" s="190"/>
      <c r="I203" s="190"/>
      <c r="J203" s="190"/>
      <c r="K203" s="191"/>
    </row>
    <row r="204" spans="1:11" ht="21">
      <c r="A204" s="215"/>
      <c r="B204" s="215"/>
      <c r="C204" s="212"/>
      <c r="D204" s="213"/>
      <c r="E204" s="213"/>
      <c r="F204" s="213"/>
      <c r="G204" s="213"/>
      <c r="H204" s="213"/>
      <c r="I204" s="213"/>
      <c r="J204" s="213"/>
      <c r="K204" s="214"/>
    </row>
    <row r="205" spans="1:11" ht="21">
      <c r="A205" s="215"/>
      <c r="B205" s="215"/>
      <c r="C205" s="212"/>
      <c r="D205" s="213"/>
      <c r="E205" s="213"/>
      <c r="F205" s="213"/>
      <c r="G205" s="213"/>
      <c r="H205" s="213"/>
      <c r="I205" s="213"/>
      <c r="J205" s="213"/>
      <c r="K205" s="214"/>
    </row>
    <row r="206" spans="1:11" ht="21">
      <c r="A206" s="215"/>
      <c r="B206" s="215"/>
      <c r="C206" s="212"/>
      <c r="D206" s="213"/>
      <c r="E206" s="213"/>
      <c r="F206" s="213"/>
      <c r="G206" s="213"/>
      <c r="H206" s="213"/>
      <c r="I206" s="213"/>
      <c r="J206" s="213"/>
      <c r="K206" s="214"/>
    </row>
    <row r="207" spans="1:11" ht="21">
      <c r="A207" s="215"/>
      <c r="B207" s="215"/>
      <c r="C207" s="212"/>
      <c r="D207" s="213"/>
      <c r="E207" s="213"/>
      <c r="F207" s="213"/>
      <c r="G207" s="213"/>
      <c r="H207" s="213"/>
      <c r="I207" s="213"/>
      <c r="J207" s="213"/>
      <c r="K207" s="214"/>
    </row>
    <row r="208" spans="1:11" ht="21">
      <c r="A208" s="215"/>
      <c r="B208" s="215"/>
      <c r="C208" s="212"/>
      <c r="D208" s="213"/>
      <c r="E208" s="213"/>
      <c r="F208" s="213"/>
      <c r="G208" s="213"/>
      <c r="H208" s="213"/>
      <c r="I208" s="213"/>
      <c r="J208" s="213"/>
      <c r="K208" s="214"/>
    </row>
    <row r="209" spans="1:11" ht="21">
      <c r="A209" s="215"/>
      <c r="B209" s="215"/>
      <c r="C209" s="212"/>
      <c r="D209" s="213"/>
      <c r="E209" s="213"/>
      <c r="F209" s="213"/>
      <c r="G209" s="213"/>
      <c r="H209" s="213"/>
      <c r="I209" s="213"/>
      <c r="J209" s="213"/>
      <c r="K209" s="214"/>
    </row>
    <row r="210" spans="1:11" ht="21">
      <c r="A210" s="215"/>
      <c r="B210" s="215"/>
      <c r="C210" s="212"/>
      <c r="D210" s="213"/>
      <c r="E210" s="213"/>
      <c r="F210" s="213"/>
      <c r="G210" s="213"/>
      <c r="H210" s="213"/>
      <c r="I210" s="213"/>
      <c r="J210" s="213"/>
      <c r="K210" s="214"/>
    </row>
    <row r="211" spans="1:11" ht="137.25" customHeight="1">
      <c r="A211" s="215"/>
      <c r="B211" s="215"/>
      <c r="C211" s="192"/>
      <c r="D211" s="193"/>
      <c r="E211" s="193"/>
      <c r="F211" s="193"/>
      <c r="G211" s="193"/>
      <c r="H211" s="193"/>
      <c r="I211" s="193"/>
      <c r="J211" s="193"/>
      <c r="K211" s="194"/>
    </row>
    <row r="212" spans="1:11" ht="21">
      <c r="A212" s="73"/>
      <c r="B212" s="5"/>
      <c r="C212" s="10"/>
      <c r="D212" s="10"/>
      <c r="E212" s="10"/>
      <c r="F212" s="10"/>
      <c r="G212" s="10"/>
      <c r="H212" s="10"/>
      <c r="I212" s="10"/>
      <c r="J212" s="10"/>
      <c r="K212" s="83"/>
    </row>
    <row r="213" spans="1:11" ht="21">
      <c r="A213" s="188" t="s">
        <v>6</v>
      </c>
      <c r="B213" s="188"/>
      <c r="C213" s="188"/>
      <c r="D213" s="188"/>
      <c r="E213" s="188"/>
      <c r="F213" s="10"/>
      <c r="G213" s="10"/>
      <c r="H213" s="10"/>
      <c r="I213" s="10"/>
      <c r="J213" s="10"/>
      <c r="K213" s="83"/>
    </row>
    <row r="214" spans="1:11" ht="21">
      <c r="A214" s="73"/>
      <c r="B214" s="5"/>
      <c r="C214" s="10"/>
      <c r="D214" s="10"/>
      <c r="E214" s="10"/>
      <c r="F214" s="10"/>
      <c r="G214" s="10"/>
      <c r="H214" s="10"/>
      <c r="I214" s="10"/>
      <c r="J214" s="10"/>
      <c r="K214" s="83"/>
    </row>
    <row r="215" spans="1:11" ht="21">
      <c r="A215" s="183" t="s">
        <v>4</v>
      </c>
      <c r="B215" s="184"/>
      <c r="C215" s="241" t="s">
        <v>87</v>
      </c>
      <c r="D215" s="241"/>
      <c r="E215" s="241"/>
      <c r="F215" s="241"/>
      <c r="G215" s="241"/>
      <c r="H215" s="241"/>
      <c r="I215" s="241"/>
      <c r="J215" s="241"/>
      <c r="K215" s="82"/>
    </row>
    <row r="216" spans="1:12" ht="21">
      <c r="A216" s="183" t="s">
        <v>4</v>
      </c>
      <c r="B216" s="184"/>
      <c r="C216" s="185" t="s">
        <v>91</v>
      </c>
      <c r="D216" s="186"/>
      <c r="E216" s="186"/>
      <c r="F216" s="186"/>
      <c r="G216" s="186"/>
      <c r="H216" s="186"/>
      <c r="I216" s="186"/>
      <c r="J216" s="187"/>
      <c r="K216" s="82"/>
      <c r="L216" s="135"/>
    </row>
    <row r="217" spans="1:11" ht="21">
      <c r="A217" s="183" t="s">
        <v>10</v>
      </c>
      <c r="B217" s="184"/>
      <c r="C217" s="185" t="s">
        <v>92</v>
      </c>
      <c r="D217" s="186"/>
      <c r="E217" s="186"/>
      <c r="F217" s="186"/>
      <c r="G217" s="186"/>
      <c r="H217" s="186"/>
      <c r="I217" s="186"/>
      <c r="J217" s="187"/>
      <c r="K217" s="82"/>
    </row>
    <row r="219" spans="1:12" ht="21">
      <c r="A219" s="196" t="s">
        <v>26</v>
      </c>
      <c r="B219" s="196"/>
      <c r="C219" s="196"/>
      <c r="D219" s="196"/>
      <c r="E219" s="196"/>
      <c r="F219" s="196"/>
      <c r="G219" s="196"/>
      <c r="H219" s="196"/>
      <c r="I219" s="196"/>
      <c r="J219" s="196"/>
      <c r="K219" s="196"/>
      <c r="L219" s="143"/>
    </row>
    <row r="220" spans="1:14" s="61" customFormat="1" ht="64.5" customHeight="1">
      <c r="A220" s="200" t="s">
        <v>168</v>
      </c>
      <c r="B220" s="200"/>
      <c r="C220" s="200"/>
      <c r="D220" s="200"/>
      <c r="E220" s="200"/>
      <c r="F220" s="200"/>
      <c r="G220" s="200"/>
      <c r="H220" s="200"/>
      <c r="I220" s="200"/>
      <c r="J220" s="200"/>
      <c r="K220" s="82"/>
      <c r="L220" s="137">
        <f>_xlfn.IFERROR((K220/K221)*100,0)</f>
        <v>0</v>
      </c>
      <c r="M220" s="85"/>
      <c r="N220" s="85"/>
    </row>
    <row r="221" spans="1:14" s="61" customFormat="1" ht="26.25" customHeight="1">
      <c r="A221" s="200" t="s">
        <v>169</v>
      </c>
      <c r="B221" s="200"/>
      <c r="C221" s="200"/>
      <c r="D221" s="200"/>
      <c r="E221" s="200"/>
      <c r="F221" s="200"/>
      <c r="G221" s="200"/>
      <c r="H221" s="200"/>
      <c r="I221" s="200"/>
      <c r="J221" s="200"/>
      <c r="K221" s="82"/>
      <c r="L221" s="64"/>
      <c r="M221" s="85"/>
      <c r="N221" s="85"/>
    </row>
    <row r="224" spans="1:14" s="61" customFormat="1" ht="52.5" customHeight="1">
      <c r="A224" s="200" t="s">
        <v>170</v>
      </c>
      <c r="B224" s="200"/>
      <c r="C224" s="200"/>
      <c r="D224" s="200"/>
      <c r="E224" s="200"/>
      <c r="F224" s="200"/>
      <c r="G224" s="200"/>
      <c r="H224" s="200"/>
      <c r="I224" s="200"/>
      <c r="J224" s="200"/>
      <c r="K224" s="82"/>
      <c r="L224" s="137">
        <f>_xlfn.IFERROR((K224/K225)*100,0)</f>
        <v>0</v>
      </c>
      <c r="M224" s="85"/>
      <c r="N224" s="85"/>
    </row>
    <row r="225" spans="1:14" s="61" customFormat="1" ht="46.5" customHeight="1">
      <c r="A225" s="200" t="s">
        <v>171</v>
      </c>
      <c r="B225" s="200"/>
      <c r="C225" s="200"/>
      <c r="D225" s="200"/>
      <c r="E225" s="200"/>
      <c r="F225" s="200"/>
      <c r="G225" s="200"/>
      <c r="H225" s="200"/>
      <c r="I225" s="200"/>
      <c r="J225" s="200"/>
      <c r="K225" s="82"/>
      <c r="L225" s="64"/>
      <c r="M225" s="85"/>
      <c r="N225" s="85"/>
    </row>
    <row r="228" spans="1:14" s="40" customFormat="1" ht="21">
      <c r="A228" s="197" t="s">
        <v>36</v>
      </c>
      <c r="B228" s="197"/>
      <c r="C228" s="197"/>
      <c r="D228" s="197"/>
      <c r="E228" s="197"/>
      <c r="K228" s="81"/>
      <c r="L228" s="134"/>
      <c r="M228" s="89" t="s">
        <v>84</v>
      </c>
      <c r="N228" s="86" t="str">
        <f>+MEIPASSDBconversionhideXLS!J77&amp;""</f>
        <v>FAIL</v>
      </c>
    </row>
    <row r="230" spans="1:11" ht="46.5" customHeight="1">
      <c r="A230" s="206" t="s">
        <v>2</v>
      </c>
      <c r="B230" s="207"/>
      <c r="C230" s="185" t="s">
        <v>15</v>
      </c>
      <c r="D230" s="186"/>
      <c r="E230" s="186"/>
      <c r="F230" s="186"/>
      <c r="G230" s="186"/>
      <c r="H230" s="186"/>
      <c r="I230" s="186"/>
      <c r="J230" s="186"/>
      <c r="K230" s="187"/>
    </row>
    <row r="231" spans="1:11" ht="15" customHeight="1">
      <c r="A231" s="206" t="s">
        <v>3</v>
      </c>
      <c r="B231" s="207"/>
      <c r="C231" s="189" t="s">
        <v>111</v>
      </c>
      <c r="D231" s="190"/>
      <c r="E231" s="190"/>
      <c r="F231" s="190"/>
      <c r="G231" s="190"/>
      <c r="H231" s="190"/>
      <c r="I231" s="190"/>
      <c r="J231" s="190"/>
      <c r="K231" s="191"/>
    </row>
    <row r="232" spans="1:11" ht="21">
      <c r="A232" s="208"/>
      <c r="B232" s="209"/>
      <c r="C232" s="212"/>
      <c r="D232" s="213"/>
      <c r="E232" s="213"/>
      <c r="F232" s="213"/>
      <c r="G232" s="213"/>
      <c r="H232" s="213"/>
      <c r="I232" s="213"/>
      <c r="J232" s="213"/>
      <c r="K232" s="214"/>
    </row>
    <row r="233" spans="1:11" ht="21" hidden="1">
      <c r="A233" s="208"/>
      <c r="B233" s="209"/>
      <c r="C233" s="212"/>
      <c r="D233" s="213"/>
      <c r="E233" s="213"/>
      <c r="F233" s="213"/>
      <c r="G233" s="213"/>
      <c r="H233" s="213"/>
      <c r="I233" s="213"/>
      <c r="J233" s="213"/>
      <c r="K233" s="214"/>
    </row>
    <row r="234" spans="1:11" ht="21" hidden="1">
      <c r="A234" s="208"/>
      <c r="B234" s="209"/>
      <c r="C234" s="212"/>
      <c r="D234" s="213"/>
      <c r="E234" s="213"/>
      <c r="F234" s="213"/>
      <c r="G234" s="213"/>
      <c r="H234" s="213"/>
      <c r="I234" s="213"/>
      <c r="J234" s="213"/>
      <c r="K234" s="214"/>
    </row>
    <row r="235" spans="1:11" ht="21" hidden="1">
      <c r="A235" s="208"/>
      <c r="B235" s="209"/>
      <c r="C235" s="212"/>
      <c r="D235" s="213"/>
      <c r="E235" s="213"/>
      <c r="F235" s="213"/>
      <c r="G235" s="213"/>
      <c r="H235" s="213"/>
      <c r="I235" s="213"/>
      <c r="J235" s="213"/>
      <c r="K235" s="214"/>
    </row>
    <row r="236" spans="1:11" ht="21" hidden="1">
      <c r="A236" s="208"/>
      <c r="B236" s="209"/>
      <c r="C236" s="212"/>
      <c r="D236" s="213"/>
      <c r="E236" s="213"/>
      <c r="F236" s="213"/>
      <c r="G236" s="213"/>
      <c r="H236" s="213"/>
      <c r="I236" s="213"/>
      <c r="J236" s="213"/>
      <c r="K236" s="214"/>
    </row>
    <row r="237" spans="1:11" ht="21" hidden="1">
      <c r="A237" s="208"/>
      <c r="B237" s="209"/>
      <c r="C237" s="212"/>
      <c r="D237" s="213"/>
      <c r="E237" s="213"/>
      <c r="F237" s="213"/>
      <c r="G237" s="213"/>
      <c r="H237" s="213"/>
      <c r="I237" s="213"/>
      <c r="J237" s="213"/>
      <c r="K237" s="214"/>
    </row>
    <row r="238" spans="1:11" ht="21" hidden="1">
      <c r="A238" s="208"/>
      <c r="B238" s="209"/>
      <c r="C238" s="212"/>
      <c r="D238" s="213"/>
      <c r="E238" s="213"/>
      <c r="F238" s="213"/>
      <c r="G238" s="213"/>
      <c r="H238" s="213"/>
      <c r="I238" s="213"/>
      <c r="J238" s="213"/>
      <c r="K238" s="214"/>
    </row>
    <row r="239" spans="1:11" ht="21" hidden="1">
      <c r="A239" s="208"/>
      <c r="B239" s="209"/>
      <c r="C239" s="212"/>
      <c r="D239" s="213"/>
      <c r="E239" s="213"/>
      <c r="F239" s="213"/>
      <c r="G239" s="213"/>
      <c r="H239" s="213"/>
      <c r="I239" s="213"/>
      <c r="J239" s="213"/>
      <c r="K239" s="214"/>
    </row>
    <row r="240" spans="1:11" ht="35.25" customHeight="1">
      <c r="A240" s="210"/>
      <c r="B240" s="211"/>
      <c r="C240" s="192"/>
      <c r="D240" s="193"/>
      <c r="E240" s="193"/>
      <c r="F240" s="193"/>
      <c r="G240" s="193"/>
      <c r="H240" s="193"/>
      <c r="I240" s="193"/>
      <c r="J240" s="193"/>
      <c r="K240" s="194"/>
    </row>
    <row r="241" spans="1:11" ht="15" customHeight="1">
      <c r="A241" s="215" t="s">
        <v>4</v>
      </c>
      <c r="B241" s="215"/>
      <c r="C241" s="189" t="s">
        <v>172</v>
      </c>
      <c r="D241" s="190"/>
      <c r="E241" s="190"/>
      <c r="F241" s="190"/>
      <c r="G241" s="190"/>
      <c r="H241" s="190"/>
      <c r="I241" s="190"/>
      <c r="J241" s="190"/>
      <c r="K241" s="191"/>
    </row>
    <row r="242" spans="1:11" ht="21">
      <c r="A242" s="215"/>
      <c r="B242" s="215"/>
      <c r="C242" s="212"/>
      <c r="D242" s="213"/>
      <c r="E242" s="213"/>
      <c r="F242" s="213"/>
      <c r="G242" s="213"/>
      <c r="H242" s="213"/>
      <c r="I242" s="213"/>
      <c r="J242" s="213"/>
      <c r="K242" s="214"/>
    </row>
    <row r="243" spans="1:11" ht="21">
      <c r="A243" s="215"/>
      <c r="B243" s="215"/>
      <c r="C243" s="212"/>
      <c r="D243" s="213"/>
      <c r="E243" s="213"/>
      <c r="F243" s="213"/>
      <c r="G243" s="213"/>
      <c r="H243" s="213"/>
      <c r="I243" s="213"/>
      <c r="J243" s="213"/>
      <c r="K243" s="214"/>
    </row>
    <row r="244" spans="1:11" ht="137.25" customHeight="1">
      <c r="A244" s="215"/>
      <c r="B244" s="215"/>
      <c r="C244" s="192"/>
      <c r="D244" s="193"/>
      <c r="E244" s="193"/>
      <c r="F244" s="193"/>
      <c r="G244" s="193"/>
      <c r="H244" s="193"/>
      <c r="I244" s="193"/>
      <c r="J244" s="193"/>
      <c r="K244" s="194"/>
    </row>
    <row r="245" spans="1:11" ht="21">
      <c r="A245" s="73"/>
      <c r="B245" s="6"/>
      <c r="C245" s="10"/>
      <c r="D245" s="10"/>
      <c r="E245" s="10"/>
      <c r="F245" s="10"/>
      <c r="G245" s="10"/>
      <c r="H245" s="10"/>
      <c r="I245" s="10"/>
      <c r="J245" s="10"/>
      <c r="K245" s="83"/>
    </row>
    <row r="246" spans="1:11" ht="21">
      <c r="A246" s="188" t="s">
        <v>6</v>
      </c>
      <c r="B246" s="188"/>
      <c r="C246" s="188"/>
      <c r="D246" s="188"/>
      <c r="E246" s="188"/>
      <c r="F246" s="10"/>
      <c r="G246" s="10"/>
      <c r="H246" s="10"/>
      <c r="I246" s="10"/>
      <c r="J246" s="10"/>
      <c r="K246" s="83"/>
    </row>
    <row r="247" spans="1:11" ht="21">
      <c r="A247" s="53"/>
      <c r="B247" s="36"/>
      <c r="C247" s="36"/>
      <c r="D247" s="36"/>
      <c r="E247" s="36"/>
      <c r="F247" s="10"/>
      <c r="G247" s="10"/>
      <c r="H247" s="10"/>
      <c r="I247" s="10"/>
      <c r="J247" s="10"/>
      <c r="K247" s="83"/>
    </row>
    <row r="248" spans="1:14" s="61" customFormat="1" ht="18.75">
      <c r="A248" s="196" t="s">
        <v>16</v>
      </c>
      <c r="B248" s="196"/>
      <c r="C248" s="196"/>
      <c r="D248" s="196"/>
      <c r="E248" s="196"/>
      <c r="F248" s="196"/>
      <c r="G248" s="196"/>
      <c r="H248" s="196"/>
      <c r="I248" s="196"/>
      <c r="J248" s="196"/>
      <c r="K248" s="196"/>
      <c r="L248" s="64"/>
      <c r="M248" s="64"/>
      <c r="N248" s="64"/>
    </row>
    <row r="249" spans="1:14" s="63" customFormat="1" ht="21">
      <c r="A249" s="183" t="s">
        <v>4</v>
      </c>
      <c r="B249" s="184"/>
      <c r="C249" s="185" t="s">
        <v>104</v>
      </c>
      <c r="D249" s="186"/>
      <c r="E249" s="186"/>
      <c r="F249" s="186"/>
      <c r="G249" s="186"/>
      <c r="H249" s="186"/>
      <c r="I249" s="186"/>
      <c r="J249" s="187"/>
      <c r="K249" s="82"/>
      <c r="L249" s="115"/>
      <c r="M249" s="85"/>
      <c r="N249" s="85"/>
    </row>
    <row r="250" spans="1:14" s="63" customFormat="1" ht="21">
      <c r="A250" s="183" t="s">
        <v>10</v>
      </c>
      <c r="B250" s="184"/>
      <c r="C250" s="185" t="s">
        <v>103</v>
      </c>
      <c r="D250" s="186"/>
      <c r="E250" s="186"/>
      <c r="F250" s="186"/>
      <c r="G250" s="186"/>
      <c r="H250" s="186"/>
      <c r="I250" s="186"/>
      <c r="J250" s="187"/>
      <c r="K250" s="82"/>
      <c r="L250" s="115"/>
      <c r="M250" s="85"/>
      <c r="N250" s="85"/>
    </row>
    <row r="251" ht="21">
      <c r="L251" s="135"/>
    </row>
    <row r="252" spans="1:14" s="61" customFormat="1" ht="18.75">
      <c r="A252" s="228" t="s">
        <v>112</v>
      </c>
      <c r="B252" s="228"/>
      <c r="C252" s="228"/>
      <c r="D252" s="228"/>
      <c r="E252" s="228"/>
      <c r="F252" s="228"/>
      <c r="G252" s="228"/>
      <c r="H252" s="228"/>
      <c r="I252" s="228"/>
      <c r="K252" s="65"/>
      <c r="L252" s="135"/>
      <c r="M252" s="64"/>
      <c r="N252" s="64"/>
    </row>
    <row r="253" spans="1:14" s="63" customFormat="1" ht="21">
      <c r="A253" s="238" t="s">
        <v>113</v>
      </c>
      <c r="B253" s="239"/>
      <c r="C253" s="239"/>
      <c r="D253" s="239"/>
      <c r="E253" s="239"/>
      <c r="F253" s="239"/>
      <c r="G253" s="239"/>
      <c r="H253" s="239"/>
      <c r="I253" s="239"/>
      <c r="J253" s="240"/>
      <c r="K253" s="82"/>
      <c r="L253" s="85"/>
      <c r="M253" s="85"/>
      <c r="N253" s="85"/>
    </row>
    <row r="255" spans="1:14" s="42" customFormat="1" ht="21">
      <c r="A255" s="226" t="s">
        <v>37</v>
      </c>
      <c r="B255" s="226"/>
      <c r="C255" s="226"/>
      <c r="D255" s="226"/>
      <c r="E255" s="226"/>
      <c r="F255" s="226"/>
      <c r="K255" s="81"/>
      <c r="L255" s="64"/>
      <c r="M255" s="88" t="s">
        <v>85</v>
      </c>
      <c r="N255" s="86" t="str">
        <f>+MEIPASSDBconversionhideXLS!J82&amp;""</f>
        <v>FAIL</v>
      </c>
    </row>
    <row r="256" spans="1:14" s="60" customFormat="1" ht="11.25">
      <c r="A256" s="90"/>
      <c r="K256" s="91"/>
      <c r="L256" s="92"/>
      <c r="M256" s="92"/>
      <c r="N256" s="92"/>
    </row>
    <row r="257" spans="1:12" ht="15" customHeight="1">
      <c r="A257" s="206" t="s">
        <v>2</v>
      </c>
      <c r="B257" s="207"/>
      <c r="C257" s="189" t="s">
        <v>116</v>
      </c>
      <c r="D257" s="190"/>
      <c r="E257" s="190"/>
      <c r="F257" s="190"/>
      <c r="G257" s="190"/>
      <c r="H257" s="190"/>
      <c r="I257" s="190"/>
      <c r="J257" s="190"/>
      <c r="K257" s="190"/>
      <c r="L257" s="191"/>
    </row>
    <row r="258" spans="1:12" ht="31.5" customHeight="1">
      <c r="A258" s="208"/>
      <c r="B258" s="209"/>
      <c r="C258" s="192"/>
      <c r="D258" s="193"/>
      <c r="E258" s="193"/>
      <c r="F258" s="193"/>
      <c r="G258" s="193"/>
      <c r="H258" s="193"/>
      <c r="I258" s="193"/>
      <c r="J258" s="193"/>
      <c r="K258" s="193"/>
      <c r="L258" s="194"/>
    </row>
    <row r="259" spans="1:12" ht="21">
      <c r="A259" s="68" t="s">
        <v>3</v>
      </c>
      <c r="B259" s="77"/>
      <c r="C259" s="189" t="s">
        <v>173</v>
      </c>
      <c r="D259" s="190"/>
      <c r="E259" s="190"/>
      <c r="F259" s="190"/>
      <c r="G259" s="190"/>
      <c r="H259" s="190"/>
      <c r="I259" s="190"/>
      <c r="J259" s="190"/>
      <c r="K259" s="190"/>
      <c r="L259" s="191"/>
    </row>
    <row r="260" spans="1:12" ht="21">
      <c r="A260" s="69"/>
      <c r="B260" s="78"/>
      <c r="C260" s="212"/>
      <c r="D260" s="213"/>
      <c r="E260" s="213"/>
      <c r="F260" s="213"/>
      <c r="G260" s="213"/>
      <c r="H260" s="213"/>
      <c r="I260" s="213"/>
      <c r="J260" s="213"/>
      <c r="K260" s="213"/>
      <c r="L260" s="214"/>
    </row>
    <row r="261" spans="1:12" ht="21">
      <c r="A261" s="69"/>
      <c r="B261" s="78"/>
      <c r="C261" s="212"/>
      <c r="D261" s="213"/>
      <c r="E261" s="213"/>
      <c r="F261" s="213"/>
      <c r="G261" s="213"/>
      <c r="H261" s="213"/>
      <c r="I261" s="213"/>
      <c r="J261" s="213"/>
      <c r="K261" s="213"/>
      <c r="L261" s="214"/>
    </row>
    <row r="262" spans="1:12" ht="21">
      <c r="A262" s="69"/>
      <c r="B262" s="78"/>
      <c r="C262" s="212"/>
      <c r="D262" s="213"/>
      <c r="E262" s="213"/>
      <c r="F262" s="213"/>
      <c r="G262" s="213"/>
      <c r="H262" s="213"/>
      <c r="I262" s="213"/>
      <c r="J262" s="213"/>
      <c r="K262" s="213"/>
      <c r="L262" s="214"/>
    </row>
    <row r="263" spans="1:12" ht="21">
      <c r="A263" s="69"/>
      <c r="B263" s="78"/>
      <c r="C263" s="212"/>
      <c r="D263" s="213"/>
      <c r="E263" s="213"/>
      <c r="F263" s="213"/>
      <c r="G263" s="213"/>
      <c r="H263" s="213"/>
      <c r="I263" s="213"/>
      <c r="J263" s="213"/>
      <c r="K263" s="213"/>
      <c r="L263" s="214"/>
    </row>
    <row r="264" spans="1:12" ht="47.25" customHeight="1">
      <c r="A264" s="70"/>
      <c r="B264" s="79"/>
      <c r="C264" s="192"/>
      <c r="D264" s="193"/>
      <c r="E264" s="193"/>
      <c r="F264" s="193"/>
      <c r="G264" s="193"/>
      <c r="H264" s="193"/>
      <c r="I264" s="193"/>
      <c r="J264" s="193"/>
      <c r="K264" s="193"/>
      <c r="L264" s="194"/>
    </row>
    <row r="265" spans="1:12" ht="15" customHeight="1">
      <c r="A265" s="215" t="s">
        <v>18</v>
      </c>
      <c r="B265" s="215"/>
      <c r="C265" s="229" t="s">
        <v>175</v>
      </c>
      <c r="D265" s="230"/>
      <c r="E265" s="230"/>
      <c r="F265" s="230"/>
      <c r="G265" s="230"/>
      <c r="H265" s="230"/>
      <c r="I265" s="230"/>
      <c r="J265" s="230"/>
      <c r="K265" s="230"/>
      <c r="L265" s="231"/>
    </row>
    <row r="266" spans="1:12" ht="21">
      <c r="A266" s="215"/>
      <c r="B266" s="215"/>
      <c r="C266" s="232"/>
      <c r="D266" s="233"/>
      <c r="E266" s="233"/>
      <c r="F266" s="233"/>
      <c r="G266" s="233"/>
      <c r="H266" s="233"/>
      <c r="I266" s="233"/>
      <c r="J266" s="233"/>
      <c r="K266" s="233"/>
      <c r="L266" s="234"/>
    </row>
    <row r="267" spans="1:12" ht="21">
      <c r="A267" s="215"/>
      <c r="B267" s="215"/>
      <c r="C267" s="232"/>
      <c r="D267" s="233"/>
      <c r="E267" s="233"/>
      <c r="F267" s="233"/>
      <c r="G267" s="233"/>
      <c r="H267" s="233"/>
      <c r="I267" s="233"/>
      <c r="J267" s="233"/>
      <c r="K267" s="233"/>
      <c r="L267" s="234"/>
    </row>
    <row r="268" spans="1:12" ht="21">
      <c r="A268" s="215"/>
      <c r="B268" s="215"/>
      <c r="C268" s="232"/>
      <c r="D268" s="233"/>
      <c r="E268" s="233"/>
      <c r="F268" s="233"/>
      <c r="G268" s="233"/>
      <c r="H268" s="233"/>
      <c r="I268" s="233"/>
      <c r="J268" s="233"/>
      <c r="K268" s="233"/>
      <c r="L268" s="234"/>
    </row>
    <row r="269" spans="1:12" ht="21">
      <c r="A269" s="215"/>
      <c r="B269" s="215"/>
      <c r="C269" s="232"/>
      <c r="D269" s="233"/>
      <c r="E269" s="233"/>
      <c r="F269" s="233"/>
      <c r="G269" s="233"/>
      <c r="H269" s="233"/>
      <c r="I269" s="233"/>
      <c r="J269" s="233"/>
      <c r="K269" s="233"/>
      <c r="L269" s="234"/>
    </row>
    <row r="270" spans="1:12" ht="21">
      <c r="A270" s="215"/>
      <c r="B270" s="215"/>
      <c r="C270" s="232"/>
      <c r="D270" s="233"/>
      <c r="E270" s="233"/>
      <c r="F270" s="233"/>
      <c r="G270" s="233"/>
      <c r="H270" s="233"/>
      <c r="I270" s="233"/>
      <c r="J270" s="233"/>
      <c r="K270" s="233"/>
      <c r="L270" s="234"/>
    </row>
    <row r="271" spans="1:12" ht="21">
      <c r="A271" s="215"/>
      <c r="B271" s="215"/>
      <c r="C271" s="232"/>
      <c r="D271" s="233"/>
      <c r="E271" s="233"/>
      <c r="F271" s="233"/>
      <c r="G271" s="233"/>
      <c r="H271" s="233"/>
      <c r="I271" s="233"/>
      <c r="J271" s="233"/>
      <c r="K271" s="233"/>
      <c r="L271" s="234"/>
    </row>
    <row r="272" spans="1:12" ht="21">
      <c r="A272" s="215"/>
      <c r="B272" s="215"/>
      <c r="C272" s="232"/>
      <c r="D272" s="233"/>
      <c r="E272" s="233"/>
      <c r="F272" s="233"/>
      <c r="G272" s="233"/>
      <c r="H272" s="233"/>
      <c r="I272" s="233"/>
      <c r="J272" s="233"/>
      <c r="K272" s="233"/>
      <c r="L272" s="234"/>
    </row>
    <row r="273" spans="1:12" ht="21">
      <c r="A273" s="215"/>
      <c r="B273" s="215"/>
      <c r="C273" s="232"/>
      <c r="D273" s="233"/>
      <c r="E273" s="233"/>
      <c r="F273" s="233"/>
      <c r="G273" s="233"/>
      <c r="H273" s="233"/>
      <c r="I273" s="233"/>
      <c r="J273" s="233"/>
      <c r="K273" s="233"/>
      <c r="L273" s="234"/>
    </row>
    <row r="274" spans="1:12" ht="21">
      <c r="A274" s="215"/>
      <c r="B274" s="215"/>
      <c r="C274" s="232"/>
      <c r="D274" s="233"/>
      <c r="E274" s="233"/>
      <c r="F274" s="233"/>
      <c r="G274" s="233"/>
      <c r="H274" s="233"/>
      <c r="I274" s="233"/>
      <c r="J274" s="233"/>
      <c r="K274" s="233"/>
      <c r="L274" s="234"/>
    </row>
    <row r="275" spans="1:12" ht="21">
      <c r="A275" s="215"/>
      <c r="B275" s="215"/>
      <c r="C275" s="232"/>
      <c r="D275" s="233"/>
      <c r="E275" s="233"/>
      <c r="F275" s="233"/>
      <c r="G275" s="233"/>
      <c r="H275" s="233"/>
      <c r="I275" s="233"/>
      <c r="J275" s="233"/>
      <c r="K275" s="233"/>
      <c r="L275" s="234"/>
    </row>
    <row r="276" spans="1:12" ht="21">
      <c r="A276" s="215"/>
      <c r="B276" s="215"/>
      <c r="C276" s="232"/>
      <c r="D276" s="233"/>
      <c r="E276" s="233"/>
      <c r="F276" s="233"/>
      <c r="G276" s="233"/>
      <c r="H276" s="233"/>
      <c r="I276" s="233"/>
      <c r="J276" s="233"/>
      <c r="K276" s="233"/>
      <c r="L276" s="234"/>
    </row>
    <row r="277" spans="1:12" ht="21">
      <c r="A277" s="215"/>
      <c r="B277" s="215"/>
      <c r="C277" s="232"/>
      <c r="D277" s="233"/>
      <c r="E277" s="233"/>
      <c r="F277" s="233"/>
      <c r="G277" s="233"/>
      <c r="H277" s="233"/>
      <c r="I277" s="233"/>
      <c r="J277" s="233"/>
      <c r="K277" s="233"/>
      <c r="L277" s="234"/>
    </row>
    <row r="278" spans="1:12" ht="21">
      <c r="A278" s="215"/>
      <c r="B278" s="215"/>
      <c r="C278" s="232"/>
      <c r="D278" s="233"/>
      <c r="E278" s="233"/>
      <c r="F278" s="233"/>
      <c r="G278" s="233"/>
      <c r="H278" s="233"/>
      <c r="I278" s="233"/>
      <c r="J278" s="233"/>
      <c r="K278" s="233"/>
      <c r="L278" s="234"/>
    </row>
    <row r="279" spans="1:12" ht="21">
      <c r="A279" s="215"/>
      <c r="B279" s="215"/>
      <c r="C279" s="232"/>
      <c r="D279" s="233"/>
      <c r="E279" s="233"/>
      <c r="F279" s="233"/>
      <c r="G279" s="233"/>
      <c r="H279" s="233"/>
      <c r="I279" s="233"/>
      <c r="J279" s="233"/>
      <c r="K279" s="233"/>
      <c r="L279" s="234"/>
    </row>
    <row r="280" spans="1:12" ht="21">
      <c r="A280" s="215"/>
      <c r="B280" s="215"/>
      <c r="C280" s="232"/>
      <c r="D280" s="233"/>
      <c r="E280" s="233"/>
      <c r="F280" s="233"/>
      <c r="G280" s="233"/>
      <c r="H280" s="233"/>
      <c r="I280" s="233"/>
      <c r="J280" s="233"/>
      <c r="K280" s="233"/>
      <c r="L280" s="234"/>
    </row>
    <row r="281" spans="1:12" ht="21">
      <c r="A281" s="215"/>
      <c r="B281" s="215"/>
      <c r="C281" s="232"/>
      <c r="D281" s="233"/>
      <c r="E281" s="233"/>
      <c r="F281" s="233"/>
      <c r="G281" s="233"/>
      <c r="H281" s="233"/>
      <c r="I281" s="233"/>
      <c r="J281" s="233"/>
      <c r="K281" s="233"/>
      <c r="L281" s="234"/>
    </row>
    <row r="282" spans="1:12" ht="21">
      <c r="A282" s="215"/>
      <c r="B282" s="215"/>
      <c r="C282" s="232"/>
      <c r="D282" s="233"/>
      <c r="E282" s="233"/>
      <c r="F282" s="233"/>
      <c r="G282" s="233"/>
      <c r="H282" s="233"/>
      <c r="I282" s="233"/>
      <c r="J282" s="233"/>
      <c r="K282" s="233"/>
      <c r="L282" s="234"/>
    </row>
    <row r="283" spans="1:12" ht="21">
      <c r="A283" s="215"/>
      <c r="B283" s="215"/>
      <c r="C283" s="232"/>
      <c r="D283" s="233"/>
      <c r="E283" s="233"/>
      <c r="F283" s="233"/>
      <c r="G283" s="233"/>
      <c r="H283" s="233"/>
      <c r="I283" s="233"/>
      <c r="J283" s="233"/>
      <c r="K283" s="233"/>
      <c r="L283" s="234"/>
    </row>
    <row r="284" spans="1:12" ht="21">
      <c r="A284" s="215"/>
      <c r="B284" s="215"/>
      <c r="C284" s="232"/>
      <c r="D284" s="233"/>
      <c r="E284" s="233"/>
      <c r="F284" s="233"/>
      <c r="G284" s="233"/>
      <c r="H284" s="233"/>
      <c r="I284" s="233"/>
      <c r="J284" s="233"/>
      <c r="K284" s="233"/>
      <c r="L284" s="234"/>
    </row>
    <row r="285" spans="1:12" ht="21">
      <c r="A285" s="215"/>
      <c r="B285" s="215"/>
      <c r="C285" s="232"/>
      <c r="D285" s="233"/>
      <c r="E285" s="233"/>
      <c r="F285" s="233"/>
      <c r="G285" s="233"/>
      <c r="H285" s="233"/>
      <c r="I285" s="233"/>
      <c r="J285" s="233"/>
      <c r="K285" s="233"/>
      <c r="L285" s="234"/>
    </row>
    <row r="286" spans="1:12" ht="21">
      <c r="A286" s="215"/>
      <c r="B286" s="215"/>
      <c r="C286" s="232"/>
      <c r="D286" s="233"/>
      <c r="E286" s="233"/>
      <c r="F286" s="233"/>
      <c r="G286" s="233"/>
      <c r="H286" s="233"/>
      <c r="I286" s="233"/>
      <c r="J286" s="233"/>
      <c r="K286" s="233"/>
      <c r="L286" s="234"/>
    </row>
    <row r="287" spans="1:12" ht="134.25" customHeight="1">
      <c r="A287" s="215"/>
      <c r="B287" s="215"/>
      <c r="C287" s="235"/>
      <c r="D287" s="236"/>
      <c r="E287" s="236"/>
      <c r="F287" s="236"/>
      <c r="G287" s="236"/>
      <c r="H287" s="236"/>
      <c r="I287" s="236"/>
      <c r="J287" s="236"/>
      <c r="K287" s="236"/>
      <c r="L287" s="237"/>
    </row>
    <row r="288" spans="1:12" ht="15" customHeight="1">
      <c r="A288" s="215" t="s">
        <v>10</v>
      </c>
      <c r="B288" s="215"/>
      <c r="C288" s="189" t="s">
        <v>174</v>
      </c>
      <c r="D288" s="190"/>
      <c r="E288" s="190"/>
      <c r="F288" s="190"/>
      <c r="G288" s="190"/>
      <c r="H288" s="190"/>
      <c r="I288" s="190"/>
      <c r="J288" s="190"/>
      <c r="K288" s="190"/>
      <c r="L288" s="191"/>
    </row>
    <row r="289" spans="1:12" ht="21">
      <c r="A289" s="215"/>
      <c r="B289" s="215"/>
      <c r="C289" s="212"/>
      <c r="D289" s="213"/>
      <c r="E289" s="213"/>
      <c r="F289" s="213"/>
      <c r="G289" s="213"/>
      <c r="H289" s="213"/>
      <c r="I289" s="213"/>
      <c r="J289" s="213"/>
      <c r="K289" s="213"/>
      <c r="L289" s="214"/>
    </row>
    <row r="290" spans="1:12" ht="21">
      <c r="A290" s="215"/>
      <c r="B290" s="215"/>
      <c r="C290" s="212"/>
      <c r="D290" s="213"/>
      <c r="E290" s="213"/>
      <c r="F290" s="213"/>
      <c r="G290" s="213"/>
      <c r="H290" s="213"/>
      <c r="I290" s="213"/>
      <c r="J290" s="213"/>
      <c r="K290" s="213"/>
      <c r="L290" s="214"/>
    </row>
    <row r="291" spans="1:12" ht="21" hidden="1">
      <c r="A291" s="215"/>
      <c r="B291" s="215"/>
      <c r="C291" s="212"/>
      <c r="D291" s="213"/>
      <c r="E291" s="213"/>
      <c r="F291" s="213"/>
      <c r="G291" s="213"/>
      <c r="H291" s="213"/>
      <c r="I291" s="213"/>
      <c r="J291" s="213"/>
      <c r="K291" s="213"/>
      <c r="L291" s="214"/>
    </row>
    <row r="292" spans="1:12" ht="21" hidden="1">
      <c r="A292" s="215"/>
      <c r="B292" s="215"/>
      <c r="C292" s="212"/>
      <c r="D292" s="213"/>
      <c r="E292" s="213"/>
      <c r="F292" s="213"/>
      <c r="G292" s="213"/>
      <c r="H292" s="213"/>
      <c r="I292" s="213"/>
      <c r="J292" s="213"/>
      <c r="K292" s="213"/>
      <c r="L292" s="214"/>
    </row>
    <row r="293" spans="1:12" ht="21" hidden="1">
      <c r="A293" s="215"/>
      <c r="B293" s="215"/>
      <c r="C293" s="212"/>
      <c r="D293" s="213"/>
      <c r="E293" s="213"/>
      <c r="F293" s="213"/>
      <c r="G293" s="213"/>
      <c r="H293" s="213"/>
      <c r="I293" s="213"/>
      <c r="J293" s="213"/>
      <c r="K293" s="213"/>
      <c r="L293" s="214"/>
    </row>
    <row r="294" spans="1:12" ht="49.5" customHeight="1">
      <c r="A294" s="215"/>
      <c r="B294" s="215"/>
      <c r="C294" s="192"/>
      <c r="D294" s="193"/>
      <c r="E294" s="193"/>
      <c r="F294" s="193"/>
      <c r="G294" s="193"/>
      <c r="H294" s="193"/>
      <c r="I294" s="193"/>
      <c r="J294" s="193"/>
      <c r="K294" s="193"/>
      <c r="L294" s="194"/>
    </row>
    <row r="295" spans="1:14" s="60" customFormat="1" ht="10.5" customHeight="1">
      <c r="A295" s="98"/>
      <c r="B295" s="99"/>
      <c r="C295" s="100"/>
      <c r="D295" s="100"/>
      <c r="E295" s="100"/>
      <c r="F295" s="100"/>
      <c r="G295" s="100"/>
      <c r="H295" s="100"/>
      <c r="I295" s="100"/>
      <c r="J295" s="100"/>
      <c r="K295" s="97"/>
      <c r="L295" s="144"/>
      <c r="M295" s="92"/>
      <c r="N295" s="92"/>
    </row>
    <row r="296" spans="1:12" ht="21">
      <c r="A296" s="188" t="s">
        <v>6</v>
      </c>
      <c r="B296" s="188"/>
      <c r="C296" s="188"/>
      <c r="D296" s="188"/>
      <c r="E296" s="188"/>
      <c r="F296" s="16"/>
      <c r="G296" s="16"/>
      <c r="H296" s="16"/>
      <c r="I296" s="16"/>
      <c r="J296" s="16"/>
      <c r="K296" s="83"/>
      <c r="L296" s="141"/>
    </row>
    <row r="297" spans="1:14" s="60" customFormat="1" ht="11.25" customHeight="1">
      <c r="A297" s="90"/>
      <c r="C297" s="96"/>
      <c r="D297" s="96"/>
      <c r="E297" s="96"/>
      <c r="F297" s="96"/>
      <c r="G297" s="96"/>
      <c r="H297" s="96"/>
      <c r="I297" s="96"/>
      <c r="J297" s="96"/>
      <c r="K297" s="97"/>
      <c r="L297" s="145"/>
      <c r="M297" s="92"/>
      <c r="N297" s="92"/>
    </row>
    <row r="298" spans="1:14" s="61" customFormat="1" ht="21">
      <c r="A298" s="183" t="s">
        <v>4</v>
      </c>
      <c r="B298" s="184"/>
      <c r="C298" s="185" t="s">
        <v>117</v>
      </c>
      <c r="D298" s="186"/>
      <c r="E298" s="186"/>
      <c r="F298" s="186"/>
      <c r="G298" s="186"/>
      <c r="H298" s="186"/>
      <c r="I298" s="186"/>
      <c r="J298" s="187"/>
      <c r="K298" s="82"/>
      <c r="L298" s="64"/>
      <c r="M298" s="85"/>
      <c r="N298" s="85"/>
    </row>
    <row r="299" spans="1:14" s="61" customFormat="1" ht="21">
      <c r="A299" s="183" t="s">
        <v>4</v>
      </c>
      <c r="B299" s="184"/>
      <c r="C299" s="185" t="s">
        <v>118</v>
      </c>
      <c r="D299" s="186"/>
      <c r="E299" s="186"/>
      <c r="F299" s="186"/>
      <c r="G299" s="186"/>
      <c r="H299" s="186"/>
      <c r="I299" s="186"/>
      <c r="J299" s="187"/>
      <c r="K299" s="82"/>
      <c r="L299" s="64"/>
      <c r="M299" s="85"/>
      <c r="N299" s="85"/>
    </row>
    <row r="300" spans="1:14" s="61" customFormat="1" ht="21">
      <c r="A300" s="183" t="s">
        <v>4</v>
      </c>
      <c r="B300" s="184"/>
      <c r="C300" s="185" t="s">
        <v>119</v>
      </c>
      <c r="D300" s="186"/>
      <c r="E300" s="186"/>
      <c r="F300" s="186"/>
      <c r="G300" s="186"/>
      <c r="H300" s="186"/>
      <c r="I300" s="186"/>
      <c r="J300" s="187"/>
      <c r="K300" s="82"/>
      <c r="L300" s="64"/>
      <c r="M300" s="85"/>
      <c r="N300" s="85"/>
    </row>
    <row r="301" spans="1:14" s="61" customFormat="1" ht="21">
      <c r="A301" s="183" t="s">
        <v>4</v>
      </c>
      <c r="B301" s="184"/>
      <c r="C301" s="185" t="s">
        <v>146</v>
      </c>
      <c r="D301" s="186"/>
      <c r="E301" s="186"/>
      <c r="F301" s="186"/>
      <c r="G301" s="186"/>
      <c r="H301" s="186"/>
      <c r="I301" s="186"/>
      <c r="J301" s="187"/>
      <c r="K301" s="82"/>
      <c r="L301" s="64"/>
      <c r="M301" s="85"/>
      <c r="N301" s="85"/>
    </row>
    <row r="302" spans="1:14" s="61" customFormat="1" ht="21">
      <c r="A302" s="183" t="s">
        <v>4</v>
      </c>
      <c r="B302" s="184"/>
      <c r="C302" s="185" t="s">
        <v>145</v>
      </c>
      <c r="D302" s="186"/>
      <c r="E302" s="186"/>
      <c r="F302" s="186"/>
      <c r="G302" s="186"/>
      <c r="H302" s="186"/>
      <c r="I302" s="186"/>
      <c r="J302" s="187"/>
      <c r="K302" s="82"/>
      <c r="L302" s="64"/>
      <c r="M302" s="85"/>
      <c r="N302" s="85"/>
    </row>
    <row r="303" spans="1:14" s="61" customFormat="1" ht="21">
      <c r="A303" s="183" t="s">
        <v>4</v>
      </c>
      <c r="B303" s="184"/>
      <c r="C303" s="185" t="s">
        <v>147</v>
      </c>
      <c r="D303" s="186"/>
      <c r="E303" s="186"/>
      <c r="F303" s="186"/>
      <c r="G303" s="186"/>
      <c r="H303" s="186"/>
      <c r="I303" s="186"/>
      <c r="J303" s="187"/>
      <c r="K303" s="82"/>
      <c r="L303" s="64"/>
      <c r="M303" s="85"/>
      <c r="N303" s="85"/>
    </row>
    <row r="304" spans="1:14" s="61" customFormat="1" ht="21">
      <c r="A304" s="183" t="s">
        <v>4</v>
      </c>
      <c r="B304" s="184"/>
      <c r="C304" s="185" t="s">
        <v>120</v>
      </c>
      <c r="D304" s="186"/>
      <c r="E304" s="186"/>
      <c r="F304" s="186"/>
      <c r="G304" s="186"/>
      <c r="H304" s="186"/>
      <c r="I304" s="186"/>
      <c r="J304" s="187"/>
      <c r="K304" s="82"/>
      <c r="L304" s="64"/>
      <c r="M304" s="85"/>
      <c r="N304" s="85"/>
    </row>
    <row r="305" spans="1:14" s="61" customFormat="1" ht="21">
      <c r="A305" s="183" t="s">
        <v>4</v>
      </c>
      <c r="B305" s="184"/>
      <c r="C305" s="185" t="s">
        <v>121</v>
      </c>
      <c r="D305" s="186"/>
      <c r="E305" s="186"/>
      <c r="F305" s="186"/>
      <c r="G305" s="186"/>
      <c r="H305" s="186"/>
      <c r="I305" s="186"/>
      <c r="J305" s="187"/>
      <c r="K305" s="82"/>
      <c r="L305" s="64"/>
      <c r="M305" s="85"/>
      <c r="N305" s="85"/>
    </row>
    <row r="306" spans="1:14" s="61" customFormat="1" ht="21">
      <c r="A306" s="183" t="s">
        <v>4</v>
      </c>
      <c r="B306" s="184"/>
      <c r="C306" s="185" t="s">
        <v>122</v>
      </c>
      <c r="D306" s="186"/>
      <c r="E306" s="186"/>
      <c r="F306" s="186"/>
      <c r="G306" s="186"/>
      <c r="H306" s="186"/>
      <c r="I306" s="186"/>
      <c r="J306" s="187"/>
      <c r="K306" s="82"/>
      <c r="L306" s="64"/>
      <c r="M306" s="85"/>
      <c r="N306" s="85"/>
    </row>
    <row r="307" spans="2:10" ht="21">
      <c r="B307" s="63"/>
      <c r="C307" s="63"/>
      <c r="D307" s="63"/>
      <c r="E307" s="63"/>
      <c r="F307" s="63"/>
      <c r="G307" s="63"/>
      <c r="H307" s="63"/>
      <c r="I307" s="63"/>
      <c r="J307" s="63"/>
    </row>
    <row r="308" spans="1:14" s="61" customFormat="1" ht="21">
      <c r="A308" s="183" t="s">
        <v>10</v>
      </c>
      <c r="B308" s="184"/>
      <c r="C308" s="185" t="s">
        <v>129</v>
      </c>
      <c r="D308" s="186"/>
      <c r="E308" s="186"/>
      <c r="F308" s="186"/>
      <c r="G308" s="186"/>
      <c r="H308" s="186"/>
      <c r="I308" s="186"/>
      <c r="J308" s="187"/>
      <c r="K308" s="82"/>
      <c r="L308" s="64"/>
      <c r="M308" s="85"/>
      <c r="N308" s="85"/>
    </row>
    <row r="309" spans="1:14" s="61" customFormat="1" ht="21">
      <c r="A309" s="183" t="s">
        <v>10</v>
      </c>
      <c r="B309" s="184"/>
      <c r="C309" s="185" t="s">
        <v>130</v>
      </c>
      <c r="D309" s="186"/>
      <c r="E309" s="186"/>
      <c r="F309" s="186"/>
      <c r="G309" s="186"/>
      <c r="H309" s="186"/>
      <c r="I309" s="186"/>
      <c r="J309" s="187"/>
      <c r="K309" s="82"/>
      <c r="L309" s="64"/>
      <c r="M309" s="85"/>
      <c r="N309" s="85"/>
    </row>
    <row r="310" spans="1:14" s="61" customFormat="1" ht="21">
      <c r="A310" s="183" t="s">
        <v>10</v>
      </c>
      <c r="B310" s="184"/>
      <c r="C310" s="185" t="s">
        <v>131</v>
      </c>
      <c r="D310" s="186"/>
      <c r="E310" s="186"/>
      <c r="F310" s="186"/>
      <c r="G310" s="186"/>
      <c r="H310" s="186"/>
      <c r="I310" s="186"/>
      <c r="J310" s="187"/>
      <c r="K310" s="82"/>
      <c r="L310" s="64"/>
      <c r="M310" s="85"/>
      <c r="N310" s="85"/>
    </row>
    <row r="311" ht="21" hidden="1"/>
    <row r="313" spans="1:14" s="61" customFormat="1" ht="21">
      <c r="A313" s="238" t="s">
        <v>123</v>
      </c>
      <c r="B313" s="239"/>
      <c r="C313" s="239"/>
      <c r="D313" s="239"/>
      <c r="E313" s="239"/>
      <c r="F313" s="239"/>
      <c r="G313" s="239"/>
      <c r="H313" s="239"/>
      <c r="I313" s="239"/>
      <c r="J313" s="240"/>
      <c r="K313" s="82"/>
      <c r="L313" s="64"/>
      <c r="M313" s="85"/>
      <c r="N313" s="85"/>
    </row>
    <row r="314" spans="1:14" s="61" customFormat="1" ht="21">
      <c r="A314" s="238" t="s">
        <v>124</v>
      </c>
      <c r="B314" s="239"/>
      <c r="C314" s="239"/>
      <c r="D314" s="239"/>
      <c r="E314" s="239"/>
      <c r="F314" s="239"/>
      <c r="G314" s="239"/>
      <c r="H314" s="239"/>
      <c r="I314" s="239"/>
      <c r="J314" s="240"/>
      <c r="K314" s="82"/>
      <c r="L314" s="64"/>
      <c r="M314" s="85"/>
      <c r="N314" s="85"/>
    </row>
    <row r="315" spans="1:14" s="61" customFormat="1" ht="21">
      <c r="A315" s="238" t="s">
        <v>126</v>
      </c>
      <c r="B315" s="239"/>
      <c r="C315" s="239"/>
      <c r="D315" s="239"/>
      <c r="E315" s="239"/>
      <c r="F315" s="239"/>
      <c r="G315" s="239"/>
      <c r="H315" s="239"/>
      <c r="I315" s="239"/>
      <c r="J315" s="240"/>
      <c r="K315" s="82"/>
      <c r="L315" s="64"/>
      <c r="M315" s="85"/>
      <c r="N315" s="85"/>
    </row>
    <row r="316" spans="1:14" s="60" customFormat="1" ht="10.5" customHeight="1">
      <c r="A316" s="252"/>
      <c r="B316" s="252"/>
      <c r="C316" s="252"/>
      <c r="D316" s="252"/>
      <c r="E316" s="252"/>
      <c r="F316" s="252"/>
      <c r="G316" s="252"/>
      <c r="H316" s="252"/>
      <c r="I316" s="252"/>
      <c r="J316" s="252"/>
      <c r="K316" s="252"/>
      <c r="L316" s="92"/>
      <c r="M316" s="92"/>
      <c r="N316" s="92"/>
    </row>
    <row r="317" spans="1:14" s="60" customFormat="1" ht="8.25" customHeight="1">
      <c r="A317" s="93"/>
      <c r="B317" s="94"/>
      <c r="C317" s="94"/>
      <c r="D317" s="94"/>
      <c r="E317" s="94"/>
      <c r="F317" s="94"/>
      <c r="G317" s="94"/>
      <c r="H317" s="94"/>
      <c r="I317" s="94"/>
      <c r="J317" s="94"/>
      <c r="K317" s="95"/>
      <c r="L317" s="92"/>
      <c r="M317" s="92"/>
      <c r="N317" s="92"/>
    </row>
    <row r="318" spans="1:14" s="60" customFormat="1" ht="5.25" customHeight="1">
      <c r="A318" s="93"/>
      <c r="B318" s="94"/>
      <c r="C318" s="94"/>
      <c r="D318" s="94"/>
      <c r="E318" s="94"/>
      <c r="F318" s="94"/>
      <c r="G318" s="94"/>
      <c r="H318" s="94"/>
      <c r="I318" s="94"/>
      <c r="J318" s="94"/>
      <c r="K318" s="95"/>
      <c r="L318" s="92"/>
      <c r="M318" s="92"/>
      <c r="N318" s="92"/>
    </row>
    <row r="319" spans="1:11" ht="35.25" customHeight="1">
      <c r="A319" s="195" t="s">
        <v>66</v>
      </c>
      <c r="B319" s="195"/>
      <c r="C319" s="195"/>
      <c r="D319" s="195"/>
      <c r="E319" s="195"/>
      <c r="F319" s="195"/>
      <c r="G319" s="195"/>
      <c r="H319" s="195"/>
      <c r="I319" s="195"/>
      <c r="J319" s="195"/>
      <c r="K319" s="126" t="str">
        <f>+MEIPASSDBconversionhideXLS!K3&amp;""</f>
        <v>FAIL</v>
      </c>
    </row>
  </sheetData>
  <sheetProtection sheet="1" objects="1" scenarios="1"/>
  <mergeCells count="187">
    <mergeCell ref="A20:E20"/>
    <mergeCell ref="A220:J220"/>
    <mergeCell ref="A191:B193"/>
    <mergeCell ref="A219:K219"/>
    <mergeCell ref="A184:K184"/>
    <mergeCell ref="A125:K125"/>
    <mergeCell ref="A25:G25"/>
    <mergeCell ref="A44:J44"/>
    <mergeCell ref="A86:K86"/>
    <mergeCell ref="A22:J22"/>
    <mergeCell ref="A7:H7"/>
    <mergeCell ref="A194:B202"/>
    <mergeCell ref="C194:K202"/>
    <mergeCell ref="C177:K177"/>
    <mergeCell ref="A189:G189"/>
    <mergeCell ref="A299:B299"/>
    <mergeCell ref="C28:K35"/>
    <mergeCell ref="A79:J79"/>
    <mergeCell ref="A77:K78"/>
    <mergeCell ref="A39:J39"/>
    <mergeCell ref="A23:J23"/>
    <mergeCell ref="A27:B27"/>
    <mergeCell ref="C310:J310"/>
    <mergeCell ref="A167:J167"/>
    <mergeCell ref="A168:J168"/>
    <mergeCell ref="A185:J185"/>
    <mergeCell ref="A186:J186"/>
    <mergeCell ref="C27:K27"/>
    <mergeCell ref="A38:E38"/>
    <mergeCell ref="C306:J306"/>
    <mergeCell ref="C299:J299"/>
    <mergeCell ref="C300:J300"/>
    <mergeCell ref="A302:B302"/>
    <mergeCell ref="A303:B303"/>
    <mergeCell ref="C304:J304"/>
    <mergeCell ref="C305:J305"/>
    <mergeCell ref="C303:J303"/>
    <mergeCell ref="A300:B300"/>
    <mergeCell ref="A316:K316"/>
    <mergeCell ref="A9:B11"/>
    <mergeCell ref="C9:K11"/>
    <mergeCell ref="C12:K17"/>
    <mergeCell ref="A18:B18"/>
    <mergeCell ref="C18:K18"/>
    <mergeCell ref="A36:B36"/>
    <mergeCell ref="C36:K36"/>
    <mergeCell ref="C83:J83"/>
    <mergeCell ref="C298:J298"/>
    <mergeCell ref="A40:J40"/>
    <mergeCell ref="A42:B42"/>
    <mergeCell ref="A74:J74"/>
    <mergeCell ref="A68:K68"/>
    <mergeCell ref="C48:K50"/>
    <mergeCell ref="C51:K56"/>
    <mergeCell ref="A57:B63"/>
    <mergeCell ref="C57:K63"/>
    <mergeCell ref="A69:J69"/>
    <mergeCell ref="A65:E65"/>
    <mergeCell ref="C42:J42"/>
    <mergeCell ref="A70:I70"/>
    <mergeCell ref="A67:B67"/>
    <mergeCell ref="A83:B83"/>
    <mergeCell ref="A91:B91"/>
    <mergeCell ref="C67:J67"/>
    <mergeCell ref="A87:J87"/>
    <mergeCell ref="A71:K72"/>
    <mergeCell ref="A73:J73"/>
    <mergeCell ref="A48:B50"/>
    <mergeCell ref="C84:J84"/>
    <mergeCell ref="C91:J91"/>
    <mergeCell ref="A80:J80"/>
    <mergeCell ref="A102:B102"/>
    <mergeCell ref="C102:K102"/>
    <mergeCell ref="A103:B104"/>
    <mergeCell ref="C103:K104"/>
    <mergeCell ref="A94:K95"/>
    <mergeCell ref="A84:B84"/>
    <mergeCell ref="A92:B92"/>
    <mergeCell ref="A313:J313"/>
    <mergeCell ref="A314:J314"/>
    <mergeCell ref="A315:J315"/>
    <mergeCell ref="C215:J215"/>
    <mergeCell ref="C259:L264"/>
    <mergeCell ref="A253:J253"/>
    <mergeCell ref="A249:B249"/>
    <mergeCell ref="C249:J249"/>
    <mergeCell ref="A216:B216"/>
    <mergeCell ref="A310:B310"/>
    <mergeCell ref="A298:B298"/>
    <mergeCell ref="A265:B287"/>
    <mergeCell ref="C265:L287"/>
    <mergeCell ref="A288:B294"/>
    <mergeCell ref="C288:L294"/>
    <mergeCell ref="A296:E296"/>
    <mergeCell ref="A308:B308"/>
    <mergeCell ref="C308:J308"/>
    <mergeCell ref="A309:B309"/>
    <mergeCell ref="C309:J309"/>
    <mergeCell ref="A301:B301"/>
    <mergeCell ref="C301:J301"/>
    <mergeCell ref="A304:B304"/>
    <mergeCell ref="A305:B305"/>
    <mergeCell ref="C302:J302"/>
    <mergeCell ref="A306:B306"/>
    <mergeCell ref="C257:L258"/>
    <mergeCell ref="A230:B230"/>
    <mergeCell ref="C230:K230"/>
    <mergeCell ref="A231:B240"/>
    <mergeCell ref="C231:K240"/>
    <mergeCell ref="A241:B244"/>
    <mergeCell ref="C241:K244"/>
    <mergeCell ref="A246:E246"/>
    <mergeCell ref="A252:I252"/>
    <mergeCell ref="A257:B258"/>
    <mergeCell ref="A46:H46"/>
    <mergeCell ref="A100:F100"/>
    <mergeCell ref="A203:B211"/>
    <mergeCell ref="C203:K211"/>
    <mergeCell ref="A155:B156"/>
    <mergeCell ref="C92:J92"/>
    <mergeCell ref="A97:J97"/>
    <mergeCell ref="A163:B163"/>
    <mergeCell ref="A88:J88"/>
    <mergeCell ref="A96:J96"/>
    <mergeCell ref="A228:E228"/>
    <mergeCell ref="A255:F255"/>
    <mergeCell ref="A250:B250"/>
    <mergeCell ref="C250:J250"/>
    <mergeCell ref="C216:J216"/>
    <mergeCell ref="A215:B215"/>
    <mergeCell ref="A217:B217"/>
    <mergeCell ref="C217:J217"/>
    <mergeCell ref="A221:J221"/>
    <mergeCell ref="A224:J224"/>
    <mergeCell ref="C157:K158"/>
    <mergeCell ref="A159:B159"/>
    <mergeCell ref="C159:K159"/>
    <mergeCell ref="C145:J145"/>
    <mergeCell ref="A153:G153"/>
    <mergeCell ref="A148:K148"/>
    <mergeCell ref="A150:J150"/>
    <mergeCell ref="A127:J127"/>
    <mergeCell ref="A132:G132"/>
    <mergeCell ref="A140:B141"/>
    <mergeCell ref="A126:K126"/>
    <mergeCell ref="A137:B139"/>
    <mergeCell ref="C155:K156"/>
    <mergeCell ref="C191:K193"/>
    <mergeCell ref="C137:K139"/>
    <mergeCell ref="A105:B109"/>
    <mergeCell ref="C105:K109"/>
    <mergeCell ref="A112:E112"/>
    <mergeCell ref="C118:J118"/>
    <mergeCell ref="A173:B174"/>
    <mergeCell ref="C164:J164"/>
    <mergeCell ref="C140:K141"/>
    <mergeCell ref="A122:J122"/>
    <mergeCell ref="A117:B117"/>
    <mergeCell ref="C117:J117"/>
    <mergeCell ref="A118:B118"/>
    <mergeCell ref="A143:E143"/>
    <mergeCell ref="A145:B145"/>
    <mergeCell ref="A121:J121"/>
    <mergeCell ref="A128:J128"/>
    <mergeCell ref="A120:K120"/>
    <mergeCell ref="A134:B136"/>
    <mergeCell ref="C134:K136"/>
    <mergeCell ref="A319:J319"/>
    <mergeCell ref="A248:K248"/>
    <mergeCell ref="A146:B146"/>
    <mergeCell ref="C146:J146"/>
    <mergeCell ref="A164:B164"/>
    <mergeCell ref="A171:F171"/>
    <mergeCell ref="A166:L166"/>
    <mergeCell ref="A161:E161"/>
    <mergeCell ref="A225:J225"/>
    <mergeCell ref="A149:J149"/>
    <mergeCell ref="A182:B182"/>
    <mergeCell ref="C163:J163"/>
    <mergeCell ref="A213:E213"/>
    <mergeCell ref="A179:E179"/>
    <mergeCell ref="C182:J182"/>
    <mergeCell ref="A181:B181"/>
    <mergeCell ref="C181:J181"/>
    <mergeCell ref="C173:K174"/>
    <mergeCell ref="C175:K176"/>
    <mergeCell ref="A177:B177"/>
  </mergeCells>
  <conditionalFormatting sqref="K23">
    <cfRule type="expression" priority="139" dxfId="0" stopIfTrue="1">
      <formula>$K$22="NO"</formula>
    </cfRule>
  </conditionalFormatting>
  <conditionalFormatting sqref="K40">
    <cfRule type="expression" priority="134" dxfId="0" stopIfTrue="1">
      <formula>$K$39="YES"</formula>
    </cfRule>
  </conditionalFormatting>
  <conditionalFormatting sqref="K39">
    <cfRule type="expression" priority="133" dxfId="0" stopIfTrue="1">
      <formula>$K$40="YES"</formula>
    </cfRule>
  </conditionalFormatting>
  <conditionalFormatting sqref="K42">
    <cfRule type="expression" priority="132" dxfId="0" stopIfTrue="1">
      <formula>$K$44="YES"</formula>
    </cfRule>
  </conditionalFormatting>
  <conditionalFormatting sqref="K44">
    <cfRule type="expression" priority="131" dxfId="0" stopIfTrue="1">
      <formula>$K$42="YES"</formula>
    </cfRule>
  </conditionalFormatting>
  <conditionalFormatting sqref="K73">
    <cfRule type="expression" priority="113" dxfId="0" stopIfTrue="1">
      <formula>OR($K$67="YES",$L$79&gt;60,$K$69="NO")</formula>
    </cfRule>
  </conditionalFormatting>
  <conditionalFormatting sqref="K67">
    <cfRule type="expression" priority="112" dxfId="0" stopIfTrue="1">
      <formula>OR($K$69="YES",$L$73&gt;30,$L$79&gt;60)</formula>
    </cfRule>
  </conditionalFormatting>
  <conditionalFormatting sqref="K69">
    <cfRule type="expression" priority="111" dxfId="0" stopIfTrue="1">
      <formula>OR($K$67="YES",$L$79&gt;60,$K$69="NO")</formula>
    </cfRule>
  </conditionalFormatting>
  <conditionalFormatting sqref="K74">
    <cfRule type="expression" priority="110" dxfId="0" stopIfTrue="1">
      <formula>OR($K$67="YES",$L$79&gt;60,$K$73&gt;$K$74,$K$69="NO")</formula>
    </cfRule>
  </conditionalFormatting>
  <conditionalFormatting sqref="K79">
    <cfRule type="expression" priority="109" dxfId="0" stopIfTrue="1">
      <formula>OR($K$67="YES",K$69="YES",$L$73&gt;30)</formula>
    </cfRule>
  </conditionalFormatting>
  <conditionalFormatting sqref="K80">
    <cfRule type="expression" priority="108" dxfId="0" stopIfTrue="1">
      <formula>OR($K$67="YES",K$69="YES",$L$73&gt;30,$K$79&gt;$K$80)</formula>
    </cfRule>
  </conditionalFormatting>
  <conditionalFormatting sqref="L73">
    <cfRule type="expression" priority="107" dxfId="0" stopIfTrue="1">
      <formula>OR($L$73&gt;100,$L$73&lt;=30)</formula>
    </cfRule>
  </conditionalFormatting>
  <conditionalFormatting sqref="L79">
    <cfRule type="expression" priority="106" dxfId="0" stopIfTrue="1">
      <formula>OR($L$79&gt;100,$L$79&lt;=60)</formula>
    </cfRule>
  </conditionalFormatting>
  <conditionalFormatting sqref="K83">
    <cfRule type="expression" priority="105" dxfId="0" stopIfTrue="1">
      <formula>OR($K$84="YES",$L$87&gt;30)</formula>
    </cfRule>
  </conditionalFormatting>
  <conditionalFormatting sqref="K87">
    <cfRule type="expression" priority="101" dxfId="0" stopIfTrue="1">
      <formula>OR($K$83="YES",K$84="YES")</formula>
    </cfRule>
  </conditionalFormatting>
  <conditionalFormatting sqref="K88">
    <cfRule type="expression" priority="99" dxfId="0" stopIfTrue="1">
      <formula>OR($K$83="YES",K$84="YES",$K$87&gt;$K$88)</formula>
    </cfRule>
  </conditionalFormatting>
  <conditionalFormatting sqref="L87">
    <cfRule type="expression" priority="97" dxfId="0" stopIfTrue="1">
      <formula>OR($L$87&gt;100,$L$87&lt;=30)</formula>
    </cfRule>
  </conditionalFormatting>
  <conditionalFormatting sqref="K84">
    <cfRule type="expression" priority="95" dxfId="0" stopIfTrue="1">
      <formula>OR($K$83="YES",$L$87&gt;30)</formula>
    </cfRule>
  </conditionalFormatting>
  <conditionalFormatting sqref="K91">
    <cfRule type="expression" priority="94" dxfId="0" stopIfTrue="1">
      <formula>OR($K$92="YES",$L$96&gt;30)</formula>
    </cfRule>
  </conditionalFormatting>
  <conditionalFormatting sqref="K92">
    <cfRule type="expression" priority="93" dxfId="0" stopIfTrue="1">
      <formula>OR($K$91="YES",$L$96&gt;30)</formula>
    </cfRule>
  </conditionalFormatting>
  <conditionalFormatting sqref="K96">
    <cfRule type="expression" priority="92" dxfId="0" stopIfTrue="1">
      <formula>OR($K$91="YES",K$92="YES")</formula>
    </cfRule>
  </conditionalFormatting>
  <conditionalFormatting sqref="K97">
    <cfRule type="expression" priority="91" dxfId="0" stopIfTrue="1">
      <formula>OR($K$91="YES",K$92="YES",$K$96&gt;$K$97)</formula>
    </cfRule>
  </conditionalFormatting>
  <conditionalFormatting sqref="L96">
    <cfRule type="expression" priority="90" dxfId="0" stopIfTrue="1">
      <formula>OR($L$96&gt;100,$L$96&lt;=30)</formula>
    </cfRule>
  </conditionalFormatting>
  <conditionalFormatting sqref="K121">
    <cfRule type="expression" priority="85" dxfId="0" stopIfTrue="1">
      <formula>OR($K$117="YES",K$118="YES",$L$127&gt;50)</formula>
    </cfRule>
  </conditionalFormatting>
  <conditionalFormatting sqref="K122">
    <cfRule type="expression" priority="83" dxfId="0" stopIfTrue="1">
      <formula>OR($K$117="YES",K$118="YES",$L$127&gt;50,$K$121&gt;$K$122)</formula>
    </cfRule>
  </conditionalFormatting>
  <conditionalFormatting sqref="L121">
    <cfRule type="expression" priority="81" dxfId="0" stopIfTrue="1">
      <formula>OR($L$121&gt;100,$L$121&lt;=40)</formula>
    </cfRule>
  </conditionalFormatting>
  <conditionalFormatting sqref="L127">
    <cfRule type="expression" priority="80" dxfId="0" stopIfTrue="1">
      <formula>OR($L$127&gt;100,$L$127&lt;=50)</formula>
    </cfRule>
  </conditionalFormatting>
  <conditionalFormatting sqref="K117">
    <cfRule type="expression" priority="79" dxfId="0" stopIfTrue="1">
      <formula>OR($K$118="YES",$L$127&gt;50,$L$121&gt;40)</formula>
    </cfRule>
  </conditionalFormatting>
  <conditionalFormatting sqref="K118">
    <cfRule type="expression" priority="78" dxfId="0" stopIfTrue="1">
      <formula>OR($K$117="YES",$L$127&gt;50,$L$121&gt;40)</formula>
    </cfRule>
  </conditionalFormatting>
  <conditionalFormatting sqref="K127">
    <cfRule type="expression" priority="77" dxfId="0" stopIfTrue="1">
      <formula>OR($K$117="YES",$L$121&gt;40,$K$118="YES")</formula>
    </cfRule>
  </conditionalFormatting>
  <conditionalFormatting sqref="K128">
    <cfRule type="expression" priority="76" dxfId="0" stopIfTrue="1">
      <formula>OR($K$117="YES",$L$121&gt;40,$K$127&gt;$K$128,$K$118="YES")</formula>
    </cfRule>
  </conditionalFormatting>
  <conditionalFormatting sqref="K145">
    <cfRule type="expression" priority="73" dxfId="0" stopIfTrue="1">
      <formula>OR($K$146="YES",$L$149&gt;10)</formula>
    </cfRule>
  </conditionalFormatting>
  <conditionalFormatting sqref="K146">
    <cfRule type="expression" priority="72" dxfId="0" stopIfTrue="1">
      <formula>OR($K$145="YES",$L$149&gt;10)</formula>
    </cfRule>
  </conditionalFormatting>
  <conditionalFormatting sqref="K149">
    <cfRule type="expression" priority="71" dxfId="0" stopIfTrue="1">
      <formula>OR($K$145="YES",K$146="YES")</formula>
    </cfRule>
  </conditionalFormatting>
  <conditionalFormatting sqref="K150">
    <cfRule type="expression" priority="70" dxfId="0" stopIfTrue="1">
      <formula>OR($K$145="YES",K$146="YES",$K$149&gt;$K$150)</formula>
    </cfRule>
  </conditionalFormatting>
  <conditionalFormatting sqref="K163">
    <cfRule type="expression" priority="67" dxfId="0" stopIfTrue="1">
      <formula>OR($K$164="YES",$L$167&gt;10)</formula>
    </cfRule>
  </conditionalFormatting>
  <conditionalFormatting sqref="K164">
    <cfRule type="expression" priority="66" dxfId="0" stopIfTrue="1">
      <formula>OR($K$163="YES",$L$167&gt;10)</formula>
    </cfRule>
  </conditionalFormatting>
  <conditionalFormatting sqref="K167">
    <cfRule type="expression" priority="65" dxfId="0" stopIfTrue="1">
      <formula>OR($K$163="YES",K$164="YES")</formula>
    </cfRule>
  </conditionalFormatting>
  <conditionalFormatting sqref="K168">
    <cfRule type="expression" priority="64" dxfId="0" stopIfTrue="1">
      <formula>OR($K$163="YES",K$164="YES",$K$167&gt;$K$168)</formula>
    </cfRule>
  </conditionalFormatting>
  <conditionalFormatting sqref="K181">
    <cfRule type="expression" priority="62" dxfId="0" stopIfTrue="1">
      <formula>OR($K$182="YES",$L$185&gt;50)</formula>
    </cfRule>
  </conditionalFormatting>
  <conditionalFormatting sqref="K182">
    <cfRule type="expression" priority="61" dxfId="0" stopIfTrue="1">
      <formula>OR($K$181="YES",$L$185&gt;50)</formula>
    </cfRule>
  </conditionalFormatting>
  <conditionalFormatting sqref="K185">
    <cfRule type="expression" priority="60" dxfId="0" stopIfTrue="1">
      <formula>OR($K$181="YES",K$182="YES")</formula>
    </cfRule>
  </conditionalFormatting>
  <conditionalFormatting sqref="K186">
    <cfRule type="expression" priority="59" dxfId="0" stopIfTrue="1">
      <formula>OR($K$181="YES",K$182="YES",$K$185&gt;$K$186)</formula>
    </cfRule>
  </conditionalFormatting>
  <conditionalFormatting sqref="L185">
    <cfRule type="expression" priority="58" dxfId="0" stopIfTrue="1">
      <formula>OR($L$185&gt;100,$L$185&lt;=50)</formula>
    </cfRule>
  </conditionalFormatting>
  <conditionalFormatting sqref="K215">
    <cfRule type="expression" priority="51" dxfId="0" stopIfTrue="1">
      <formula>OR($L$220&gt;50)</formula>
    </cfRule>
  </conditionalFormatting>
  <conditionalFormatting sqref="K216">
    <cfRule type="expression" priority="50" dxfId="0" stopIfTrue="1">
      <formula>OR($K$217="YES",$K$224&gt;=1)</formula>
    </cfRule>
  </conditionalFormatting>
  <conditionalFormatting sqref="K217">
    <cfRule type="expression" priority="49" dxfId="0" stopIfTrue="1">
      <formula>OR($K$216="YES",$K$224&gt;=1)</formula>
    </cfRule>
  </conditionalFormatting>
  <conditionalFormatting sqref="K220">
    <cfRule type="expression" priority="48" dxfId="0" stopIfTrue="1">
      <formula>OR($K$215="YES")</formula>
    </cfRule>
  </conditionalFormatting>
  <conditionalFormatting sqref="K224">
    <cfRule type="expression" priority="47" dxfId="0" stopIfTrue="1">
      <formula>OR($K$216="YES",K$217="YES")</formula>
    </cfRule>
  </conditionalFormatting>
  <conditionalFormatting sqref="K221">
    <cfRule type="expression" priority="46" dxfId="0" stopIfTrue="1">
      <formula>OR($K$215="YES",$K$220&gt;$K$221)</formula>
    </cfRule>
  </conditionalFormatting>
  <conditionalFormatting sqref="K225">
    <cfRule type="expression" priority="45" dxfId="0" stopIfTrue="1">
      <formula>OR($K$216="YES",K$217="YES",$K$224&gt;$K$225)</formula>
    </cfRule>
  </conditionalFormatting>
  <conditionalFormatting sqref="L220">
    <cfRule type="expression" priority="44" dxfId="0" stopIfTrue="1">
      <formula>OR($L$220&gt;100,$L$220&lt;=50)</formula>
    </cfRule>
  </conditionalFormatting>
  <conditionalFormatting sqref="L224">
    <cfRule type="expression" priority="43" dxfId="0" stopIfTrue="1">
      <formula>OR($L$224&gt;100,$K$224&lt;1)</formula>
    </cfRule>
  </conditionalFormatting>
  <conditionalFormatting sqref="K249">
    <cfRule type="expression" priority="41" dxfId="0" stopIfTrue="1">
      <formula>OR($K$250="YES",$K$253="YES")</formula>
    </cfRule>
  </conditionalFormatting>
  <conditionalFormatting sqref="K250">
    <cfRule type="expression" priority="39" dxfId="0" stopIfTrue="1">
      <formula>OR($K$249="YES",$K$253="YES")</formula>
    </cfRule>
  </conditionalFormatting>
  <conditionalFormatting sqref="K253">
    <cfRule type="expression" priority="38" dxfId="0" stopIfTrue="1">
      <formula>OR($K$250="YES",$K$249="YES")</formula>
    </cfRule>
  </conditionalFormatting>
  <conditionalFormatting sqref="K298">
    <cfRule type="expression" priority="37" dxfId="0" stopIfTrue="1">
      <formula>OR($K$299="YES",$K$300="YES",$K$308="YES",$K$313="YES")</formula>
    </cfRule>
  </conditionalFormatting>
  <conditionalFormatting sqref="K299">
    <cfRule type="expression" priority="32" dxfId="0" stopIfTrue="1">
      <formula>OR($K$298="YES",$K$300="YES",$K$308="YES",$K$313="YES")</formula>
    </cfRule>
  </conditionalFormatting>
  <conditionalFormatting sqref="K300">
    <cfRule type="expression" priority="31" dxfId="0" stopIfTrue="1">
      <formula>OR($K$298="YES",$K$299="YES",$K$308="YES",$K$313="YES")</formula>
    </cfRule>
  </conditionalFormatting>
  <conditionalFormatting sqref="K308">
    <cfRule type="expression" priority="30" dxfId="0" stopIfTrue="1">
      <formula>OR($K$298="YES",$K$299="YES",$K$300="YES",$K$313="YES",AND($K$309="YES",$K$310="YES"))</formula>
    </cfRule>
  </conditionalFormatting>
  <conditionalFormatting sqref="K313">
    <cfRule type="expression" priority="29" dxfId="0" stopIfTrue="1">
      <formula>OR($K$298="YES",$K$299="YES",$K$300="YES",$K$308="YES")</formula>
    </cfRule>
  </conditionalFormatting>
  <conditionalFormatting sqref="K301">
    <cfRule type="expression" priority="28" dxfId="0" stopIfTrue="1">
      <formula>OR($K$302="YES",$K$303="YES",$K$309="YES",$K$314="YES")</formula>
    </cfRule>
  </conditionalFormatting>
  <conditionalFormatting sqref="K302">
    <cfRule type="expression" priority="23" dxfId="0" stopIfTrue="1">
      <formula>OR($K$301="YES",$K$303="YES",$K$309="YES",$K$314="YES")</formula>
    </cfRule>
  </conditionalFormatting>
  <conditionalFormatting sqref="K303">
    <cfRule type="expression" priority="22" dxfId="0" stopIfTrue="1">
      <formula>OR($K$302="YES",$K$301="YES",$K$309="YES",$K$314="YES")</formula>
    </cfRule>
  </conditionalFormatting>
  <conditionalFormatting sqref="K309">
    <cfRule type="expression" priority="21" dxfId="0" stopIfTrue="1">
      <formula>OR($K$302="YES",$K$303="YES",$K$301="YES",$K$314="YES",AND($K$308="YES",$K$310="YES"))</formula>
    </cfRule>
  </conditionalFormatting>
  <conditionalFormatting sqref="K314">
    <cfRule type="expression" priority="20" dxfId="0" stopIfTrue="1">
      <formula>OR($K$302="YES",$K$303="YES",$K$309="YES",$K$301="YES")</formula>
    </cfRule>
  </conditionalFormatting>
  <conditionalFormatting sqref="K304">
    <cfRule type="expression" priority="19" dxfId="0" stopIfTrue="1">
      <formula>OR($K$305="YES",$K$306="YES",$K$310="YES",$K$315="YES")</formula>
    </cfRule>
  </conditionalFormatting>
  <conditionalFormatting sqref="K305">
    <cfRule type="expression" priority="18" dxfId="0" stopIfTrue="1">
      <formula>OR($K$304="YES",$K$306="YES",$K$310="YES",$K$315="YES")</formula>
    </cfRule>
  </conditionalFormatting>
  <conditionalFormatting sqref="K306">
    <cfRule type="expression" priority="17" dxfId="0" stopIfTrue="1">
      <formula>OR($K$304="YES",$K$305="YES",$K$310="YES",$K$315="YES")</formula>
    </cfRule>
  </conditionalFormatting>
  <conditionalFormatting sqref="K310">
    <cfRule type="expression" priority="16" dxfId="0" stopIfTrue="1">
      <formula>OR($K$304="YES",$K$305="YES",$K$306="YES",$K$315="YES",AND($K$308="YES",$K$309="YES"))</formula>
    </cfRule>
  </conditionalFormatting>
  <conditionalFormatting sqref="K315">
    <cfRule type="expression" priority="15" dxfId="0" stopIfTrue="1">
      <formula>OR($K$304="YES",$K$305="YES",$K$306="YES",$K$310="YES")</formula>
    </cfRule>
  </conditionalFormatting>
  <conditionalFormatting sqref="L149">
    <cfRule type="expression" priority="13" dxfId="0" stopIfTrue="1">
      <formula>OR($L$149&gt;100,$L$149&lt;=10)</formula>
    </cfRule>
  </conditionalFormatting>
  <conditionalFormatting sqref="L167">
    <cfRule type="expression" priority="12" dxfId="0" stopIfTrue="1">
      <formula>OR($L$167&gt;100,$L$167&lt;=10)</formula>
    </cfRule>
  </conditionalFormatting>
  <conditionalFormatting sqref="K319">
    <cfRule type="expression" priority="11" dxfId="326" stopIfTrue="1">
      <formula>OR($K$319="PASS")</formula>
    </cfRule>
  </conditionalFormatting>
  <conditionalFormatting sqref="N9">
    <cfRule type="expression" priority="10" dxfId="327" stopIfTrue="1">
      <formula>$N$9="FAIL"</formula>
    </cfRule>
  </conditionalFormatting>
  <conditionalFormatting sqref="N25">
    <cfRule type="expression" priority="9" dxfId="327" stopIfTrue="1">
      <formula>$N$25="FAIL"</formula>
    </cfRule>
  </conditionalFormatting>
  <conditionalFormatting sqref="N46">
    <cfRule type="expression" priority="8" dxfId="327" stopIfTrue="1">
      <formula>$N$46="FAIL"</formula>
    </cfRule>
  </conditionalFormatting>
  <conditionalFormatting sqref="N100">
    <cfRule type="expression" priority="7" dxfId="327" stopIfTrue="1">
      <formula>$N$100="FAIL"</formula>
    </cfRule>
  </conditionalFormatting>
  <conditionalFormatting sqref="N132">
    <cfRule type="expression" priority="6" dxfId="327" stopIfTrue="1">
      <formula>$N$132="FAIL"</formula>
    </cfRule>
  </conditionalFormatting>
  <conditionalFormatting sqref="N153">
    <cfRule type="expression" priority="5" dxfId="327" stopIfTrue="1">
      <formula>$N$153="FAIL"</formula>
    </cfRule>
  </conditionalFormatting>
  <conditionalFormatting sqref="N171">
    <cfRule type="expression" priority="4" dxfId="327" stopIfTrue="1">
      <formula>$N$171="FAIL"</formula>
    </cfRule>
  </conditionalFormatting>
  <conditionalFormatting sqref="N189">
    <cfRule type="expression" priority="3" dxfId="327" stopIfTrue="1">
      <formula>$N$189="FAIL"</formula>
    </cfRule>
  </conditionalFormatting>
  <conditionalFormatting sqref="N228">
    <cfRule type="expression" priority="2" dxfId="327" stopIfTrue="1">
      <formula>$N$228="FAIL"</formula>
    </cfRule>
  </conditionalFormatting>
  <conditionalFormatting sqref="N255">
    <cfRule type="expression" priority="1" dxfId="327" stopIfTrue="1">
      <formula>$N$255="FAIL"</formula>
    </cfRule>
  </conditionalFormatting>
  <dataValidations count="12">
    <dataValidation type="date" allowBlank="1" showInputMessage="1" showErrorMessage="1" error="Please enter valid dates only for security risk analysis." sqref="K23">
      <formula1>42005</formula1>
      <formula2>43100</formula2>
    </dataValidation>
    <dataValidation type="list" allowBlank="1" showInputMessage="1" showErrorMessage="1" sqref="K22 K39:K40 K42 K67 K69 K44 K83:K84 K91:K92 K114:K115 K117:K118 K145:K146 K163:K164 K181:K182 K215:K217 K249:K250 K253 K298:K306 K308:K310 K313:K315">
      <formula1>"Yes,No"</formula1>
    </dataValidation>
    <dataValidation type="whole" allowBlank="1" showInputMessage="1" showErrorMessage="1" error="Please enter only whole numbers" sqref="K73 K79 K87 K96 K121 K127 K149 K167 K185 K220 K224">
      <formula1>0</formula1>
      <formula2>999999999999</formula2>
    </dataValidation>
    <dataValidation allowBlank="1" showInputMessage="1" showErrorMessage="1" error="Please validate threshold percentage" sqref="L96 L149 L167 L185 L220 L224"/>
    <dataValidation type="list" allowBlank="1" showInputMessage="1" showErrorMessage="1" sqref="K254 K311 K218">
      <formula1>Measures!#REF!</formula1>
    </dataValidation>
    <dataValidation type="custom" allowBlank="1" showInputMessage="1" showErrorMessage="1" error="Denominator should be greater than or equal to Numerator." sqref="K74 K97 K122 K128">
      <formula1>SUM(K74)&gt;=K73</formula1>
    </dataValidation>
    <dataValidation type="custom" allowBlank="1" showInputMessage="1" showErrorMessage="1" error="Denominator should be greater than or equal to Numerator." sqref="K80">
      <formula1>SUM(K80)&gt;=K79</formula1>
    </dataValidation>
    <dataValidation type="custom" allowBlank="1" showInputMessage="1" showErrorMessage="1" error="Denominator should be greater than or equal to Numerator." sqref="K88 K225">
      <formula1>SUM(K88)&gt;=K87</formula1>
    </dataValidation>
    <dataValidation type="custom" allowBlank="1" showInputMessage="1" showErrorMessage="1" error="Denominator should be greater than or equal to Numerator." sqref="K168">
      <formula1>SUM(K168)&gt;=K167</formula1>
    </dataValidation>
    <dataValidation type="custom" allowBlank="1" showInputMessage="1" showErrorMessage="1" error="Denominator should be greater than or equal to Numerator." sqref="K186">
      <formula1>SUM(K186)&gt;=K185</formula1>
    </dataValidation>
    <dataValidation type="custom" allowBlank="1" showInputMessage="1" showErrorMessage="1" error="Denominator should be greater than or equal to Numerator." sqref="K221">
      <formula1>SUM(K221)&gt;=K220</formula1>
    </dataValidation>
    <dataValidation type="custom" allowBlank="1" showInputMessage="1" showErrorMessage="1" error="Denominator should be greater than or equal to Numerator." sqref="K150">
      <formula1>SUM(K150)&gt;=K149</formula1>
    </dataValidation>
  </dataValidations>
  <printOptions/>
  <pageMargins left="0.7" right="0.7" top="0.75" bottom="0.75" header="0.3" footer="0.3"/>
  <pageSetup horizontalDpi="600" verticalDpi="600" orientation="portrait" scale="49" r:id="rId2"/>
  <headerFooter>
    <oddFooter>&amp;C&amp;16Measures&amp;R&amp;16&amp;P of &amp;N</oddFooter>
  </headerFooter>
  <rowBreaks count="6" manualBreakCount="6">
    <brk id="45" max="13" man="1"/>
    <brk id="74" max="13" man="1"/>
    <brk id="131" max="13" man="1"/>
    <brk id="170" max="13" man="1"/>
    <brk id="212" max="13" man="1"/>
    <brk id="254" max="13" man="1"/>
  </rowBreaks>
  <drawing r:id="rId1"/>
</worksheet>
</file>

<file path=xl/worksheets/sheet3.xml><?xml version="1.0" encoding="utf-8"?>
<worksheet xmlns="http://schemas.openxmlformats.org/spreadsheetml/2006/main" xmlns:r="http://schemas.openxmlformats.org/officeDocument/2006/relationships">
  <sheetPr codeName="Sheet4"/>
  <dimension ref="A1:K100"/>
  <sheetViews>
    <sheetView zoomScalePageLayoutView="0" workbookViewId="0" topLeftCell="A1">
      <selection activeCell="A1" sqref="A1"/>
    </sheetView>
  </sheetViews>
  <sheetFormatPr defaultColWidth="9.140625" defaultRowHeight="15"/>
  <cols>
    <col min="1" max="1" width="11.140625" style="22" customWidth="1"/>
    <col min="2" max="2" width="11.57421875" style="22" customWidth="1"/>
    <col min="3" max="3" width="12.00390625" style="22" customWidth="1"/>
    <col min="4" max="4" width="63.00390625" style="22" customWidth="1"/>
    <col min="5" max="5" width="10.00390625" style="22" bestFit="1" customWidth="1"/>
    <col min="6" max="6" width="15.7109375" style="22" customWidth="1"/>
    <col min="7" max="7" width="12.00390625" style="22" customWidth="1"/>
    <col min="8" max="8" width="10.7109375" style="22" customWidth="1"/>
    <col min="9" max="9" width="12.28125" style="22" hidden="1" customWidth="1"/>
    <col min="10" max="10" width="12.00390625" style="22" customWidth="1"/>
    <col min="11" max="11" width="11.140625" style="22" hidden="1" customWidth="1"/>
    <col min="12" max="16384" width="9.140625" style="22" customWidth="1"/>
  </cols>
  <sheetData>
    <row r="1" spans="1:11" ht="45">
      <c r="A1" s="30" t="s">
        <v>43</v>
      </c>
      <c r="B1" s="30" t="s">
        <v>45</v>
      </c>
      <c r="C1" s="30" t="s">
        <v>44</v>
      </c>
      <c r="D1" s="30" t="s">
        <v>68</v>
      </c>
      <c r="E1" s="30" t="s">
        <v>134</v>
      </c>
      <c r="F1" s="30" t="s">
        <v>62</v>
      </c>
      <c r="G1" s="30" t="s">
        <v>63</v>
      </c>
      <c r="H1" s="30" t="s">
        <v>136</v>
      </c>
      <c r="I1" s="30" t="s">
        <v>64</v>
      </c>
      <c r="J1" s="30" t="s">
        <v>65</v>
      </c>
      <c r="K1" s="30" t="s">
        <v>67</v>
      </c>
    </row>
    <row r="2" spans="1:11" ht="42">
      <c r="A2" s="26">
        <f>+'Federal Information'!E10&amp;""</f>
      </c>
      <c r="B2" s="26">
        <f>+'Federal Information'!E12&amp;""</f>
      </c>
      <c r="C2" s="26">
        <f>+'Federal Information'!E13&amp;""</f>
      </c>
      <c r="D2" s="23" t="s">
        <v>69</v>
      </c>
      <c r="E2" s="26"/>
      <c r="F2" s="26"/>
      <c r="G2" s="26"/>
      <c r="H2" s="26"/>
      <c r="I2" s="26"/>
      <c r="J2" s="26"/>
      <c r="K2" s="26"/>
    </row>
    <row r="3" spans="1:11" ht="15">
      <c r="A3" s="22">
        <f>+'Federal Information'!E10&amp;""</f>
      </c>
      <c r="B3" s="22">
        <f>+'Federal Information'!E12&amp;""</f>
      </c>
      <c r="C3" s="22">
        <f>+'Federal Information'!E13&amp;""</f>
      </c>
      <c r="D3" s="24" t="s">
        <v>137</v>
      </c>
      <c r="E3" s="25">
        <v>11300</v>
      </c>
      <c r="F3" s="26"/>
      <c r="G3" s="26"/>
      <c r="J3" s="22" t="str">
        <f>IF(G5="YES","PASS","FAIL")</f>
        <v>FAIL</v>
      </c>
      <c r="K3" s="22" t="str">
        <f>IF(AND(J3="PASS",J7="PASS",J15="PASS",J35="PASS",J45="PASS",J52="PASS",J59="PASS",J66="PASS",J77="PASS",J82="PASS"),"PASS","FAIL")</f>
        <v>FAIL</v>
      </c>
    </row>
    <row r="4" spans="1:8" ht="15">
      <c r="A4" s="22">
        <f>+'Federal Information'!E10&amp;""</f>
      </c>
      <c r="B4" s="22">
        <f>+'Federal Information'!E12&amp;""</f>
      </c>
      <c r="C4" s="22">
        <f>+'Federal Information'!E13&amp;""</f>
      </c>
      <c r="D4" s="24" t="s">
        <v>136</v>
      </c>
      <c r="E4" s="25">
        <v>11200</v>
      </c>
      <c r="F4" s="26"/>
      <c r="G4" s="26"/>
      <c r="H4" s="22">
        <f>IF(OR(G5="Yes"),"PASS","")</f>
      </c>
    </row>
    <row r="5" spans="1:9" ht="15">
      <c r="A5" s="22">
        <f>+'Federal Information'!E10&amp;""</f>
      </c>
      <c r="B5" s="22">
        <f>+'Federal Information'!E12&amp;""</f>
      </c>
      <c r="C5" s="22">
        <f>+'Federal Information'!E13&amp;""</f>
      </c>
      <c r="D5" s="24" t="s">
        <v>135</v>
      </c>
      <c r="E5" s="25">
        <v>11100</v>
      </c>
      <c r="F5" s="27"/>
      <c r="G5" s="26">
        <f>+Measures!K22&amp;""</f>
      </c>
      <c r="I5" s="22">
        <f>IF(G5="YES","PASS","")</f>
      </c>
    </row>
    <row r="6" spans="1:7" ht="21">
      <c r="A6" s="22">
        <f>+'Federal Information'!E10&amp;""</f>
      </c>
      <c r="B6" s="22">
        <f>+'Federal Information'!E12&amp;""</f>
      </c>
      <c r="C6" s="22">
        <f>+'Federal Information'!E13&amp;""</f>
      </c>
      <c r="D6" s="23" t="s">
        <v>47</v>
      </c>
      <c r="E6" s="23"/>
      <c r="F6" s="23"/>
      <c r="G6" s="23"/>
    </row>
    <row r="7" spans="1:10" ht="15">
      <c r="A7" s="22">
        <f>+'Federal Information'!E10&amp;""</f>
      </c>
      <c r="B7" s="22">
        <f>+'Federal Information'!E12&amp;""</f>
      </c>
      <c r="C7" s="22">
        <f>+'Federal Information'!E13&amp;""</f>
      </c>
      <c r="D7" s="24" t="s">
        <v>137</v>
      </c>
      <c r="E7" s="25">
        <v>12300</v>
      </c>
      <c r="F7" s="27"/>
      <c r="G7" s="27"/>
      <c r="J7" s="22" t="str">
        <f>IF(AND(OR(I8="PASS",I10="PASS"),AND(OR(I12="PASS",I13="PASS"))),"PASS","FAIL")</f>
        <v>FAIL</v>
      </c>
    </row>
    <row r="8" spans="1:9" ht="15">
      <c r="A8" s="22">
        <f>+'Federal Information'!E10&amp;""</f>
      </c>
      <c r="B8" s="22">
        <f>+'Federal Information'!E12&amp;""</f>
      </c>
      <c r="C8" s="22">
        <f>+'Federal Information'!E13&amp;""</f>
      </c>
      <c r="D8" s="24" t="s">
        <v>135</v>
      </c>
      <c r="E8" s="25">
        <v>12100</v>
      </c>
      <c r="F8" s="27"/>
      <c r="G8" s="26">
        <f>+Measures!K39&amp;""</f>
      </c>
      <c r="I8" s="22">
        <f>IF(G8="YES","PASS","")</f>
      </c>
    </row>
    <row r="9" spans="1:8" ht="15">
      <c r="A9" s="22">
        <f>+'Federal Information'!E10&amp;""</f>
      </c>
      <c r="B9" s="22">
        <f>+'Federal Information'!E12&amp;""</f>
      </c>
      <c r="C9" s="22">
        <f>+'Federal Information'!E13&amp;""</f>
      </c>
      <c r="D9" s="24" t="s">
        <v>136</v>
      </c>
      <c r="E9" s="25">
        <v>12200</v>
      </c>
      <c r="F9" s="27"/>
      <c r="G9" s="26"/>
      <c r="H9" s="22">
        <f>IF(OR(G10="Yes",G8="Yes"),"PASS","")</f>
      </c>
    </row>
    <row r="10" spans="1:9" ht="15">
      <c r="A10" s="22">
        <f>+'Federal Information'!E10&amp;""</f>
      </c>
      <c r="B10" s="22">
        <f>+'Federal Information'!E12&amp;""</f>
      </c>
      <c r="C10" s="22">
        <f>+'Federal Information'!E13&amp;""</f>
      </c>
      <c r="D10" s="24" t="s">
        <v>135</v>
      </c>
      <c r="E10" s="25">
        <v>12101</v>
      </c>
      <c r="F10" s="27"/>
      <c r="G10" s="26">
        <f>+Measures!K40&amp;""</f>
      </c>
      <c r="I10" s="22">
        <f>IF(G10="YES","PASS","")</f>
      </c>
    </row>
    <row r="11" spans="1:8" ht="15">
      <c r="A11" s="22">
        <f>+'Federal Information'!E10&amp;""</f>
      </c>
      <c r="B11" s="22">
        <f>+'Federal Information'!E12&amp;""</f>
      </c>
      <c r="C11" s="22">
        <f>+'Federal Information'!E13&amp;""</f>
      </c>
      <c r="D11" s="24" t="s">
        <v>136</v>
      </c>
      <c r="E11" s="25">
        <v>12201</v>
      </c>
      <c r="F11" s="27"/>
      <c r="G11" s="26"/>
      <c r="H11" s="22">
        <f>IF(OR(G12="Yes",G13="Yes"),"PASS","")</f>
      </c>
    </row>
    <row r="12" spans="1:9" ht="15">
      <c r="A12" s="22">
        <f>+'Federal Information'!E10&amp;""</f>
      </c>
      <c r="B12" s="22">
        <f>+'Federal Information'!E12&amp;""</f>
      </c>
      <c r="C12" s="22">
        <f>+'Federal Information'!E13&amp;""</f>
      </c>
      <c r="D12" s="24" t="s">
        <v>135</v>
      </c>
      <c r="E12" s="25">
        <v>12102</v>
      </c>
      <c r="F12" s="27"/>
      <c r="G12" s="26">
        <f>+Measures!K42&amp;""</f>
      </c>
      <c r="I12" s="22">
        <f>IF(G12="YES","PASS","")</f>
      </c>
    </row>
    <row r="13" spans="1:9" ht="15">
      <c r="A13" s="22">
        <f>+'Federal Information'!E10&amp;""</f>
      </c>
      <c r="B13" s="22">
        <f>+'Federal Information'!E12&amp;""</f>
      </c>
      <c r="C13" s="22">
        <f>+'Federal Information'!E13&amp;""</f>
      </c>
      <c r="D13" s="24" t="s">
        <v>135</v>
      </c>
      <c r="E13" s="25">
        <v>12103</v>
      </c>
      <c r="F13" s="27"/>
      <c r="G13" s="27">
        <f>+Measures!K44&amp;""</f>
      </c>
      <c r="I13" s="22">
        <f>IF(G13="YES","PASS","")</f>
      </c>
    </row>
    <row r="14" spans="1:7" ht="42">
      <c r="A14" s="22">
        <f>+'Federal Information'!E10&amp;""</f>
      </c>
      <c r="B14" s="22">
        <f>+'Federal Information'!E12&amp;""</f>
      </c>
      <c r="C14" s="22">
        <f>+'Federal Information'!E13&amp;""</f>
      </c>
      <c r="D14" s="23" t="s">
        <v>48</v>
      </c>
      <c r="E14" s="23"/>
      <c r="F14" s="27"/>
      <c r="G14" s="27"/>
    </row>
    <row r="15" spans="1:10" ht="15">
      <c r="A15" s="22">
        <f>+'Federal Information'!E10&amp;""</f>
      </c>
      <c r="B15" s="22">
        <f>+'Federal Information'!E12&amp;""</f>
      </c>
      <c r="C15" s="22">
        <f>+'Federal Information'!E13&amp;""</f>
      </c>
      <c r="D15" s="24" t="s">
        <v>137</v>
      </c>
      <c r="E15" s="25">
        <v>13300</v>
      </c>
      <c r="F15" s="28"/>
      <c r="G15" s="27"/>
      <c r="J15" s="22" t="str">
        <f>IF(AND(OR(I17="PASS",I21="PASS"),AND(OR(I25="PASS",I26="PASS")),AND(OR(I30="PASS",I31="PASS"))),"PASS","FAIL")</f>
        <v>FAIL</v>
      </c>
    </row>
    <row r="16" spans="1:8" ht="15">
      <c r="A16" s="22">
        <f>+'Federal Information'!E10&amp;""</f>
      </c>
      <c r="B16" s="22">
        <f>+'Federal Information'!E12&amp;""</f>
      </c>
      <c r="C16" s="22">
        <f>+'Federal Information'!E13&amp;""</f>
      </c>
      <c r="D16" s="24" t="s">
        <v>136</v>
      </c>
      <c r="E16" s="25">
        <v>13200</v>
      </c>
      <c r="F16" s="26"/>
      <c r="G16" s="26"/>
      <c r="H16" s="22">
        <f>IF(OR(G17="Yes"),"PASS","")</f>
      </c>
    </row>
    <row r="17" spans="1:9" ht="15">
      <c r="A17" s="22">
        <f>+'Federal Information'!E10&amp;""</f>
      </c>
      <c r="B17" s="22">
        <f>+'Federal Information'!E12&amp;""</f>
      </c>
      <c r="C17" s="22">
        <f>+'Federal Information'!E13&amp;""</f>
      </c>
      <c r="D17" s="24" t="s">
        <v>135</v>
      </c>
      <c r="E17" s="25">
        <v>13100</v>
      </c>
      <c r="F17" s="26"/>
      <c r="G17" s="26">
        <f>+Measures!K69&amp;""</f>
      </c>
      <c r="H17" s="51" t="str">
        <f>+Measures!L73&amp;""</f>
        <v>0</v>
      </c>
      <c r="I17" s="22">
        <f>IF((OR(Measures!L73&gt;30)),"PASS","")</f>
      </c>
    </row>
    <row r="18" spans="1:8" ht="15">
      <c r="A18" s="22">
        <f>+'Federal Information'!E10&amp;""</f>
      </c>
      <c r="B18" s="22">
        <f>+'Federal Information'!E12&amp;""</f>
      </c>
      <c r="C18" s="22">
        <f>+'Federal Information'!E13&amp;""</f>
      </c>
      <c r="D18" s="24" t="s">
        <v>138</v>
      </c>
      <c r="E18" s="25">
        <v>13101</v>
      </c>
      <c r="F18" s="26">
        <f>+Measures!K73&amp;""</f>
      </c>
      <c r="H18" s="27"/>
    </row>
    <row r="19" spans="1:6" ht="15">
      <c r="A19" s="22">
        <f>+'Federal Information'!E10&amp;""</f>
      </c>
      <c r="B19" s="22">
        <f>+'Federal Information'!E12&amp;""</f>
      </c>
      <c r="C19" s="22">
        <f>+'Federal Information'!E13&amp;""</f>
      </c>
      <c r="D19" s="24" t="s">
        <v>138</v>
      </c>
      <c r="E19" s="25">
        <v>13102</v>
      </c>
      <c r="F19" s="26">
        <f>+Measures!K74&amp;""</f>
      </c>
    </row>
    <row r="20" spans="1:8" ht="15">
      <c r="A20" s="22">
        <f>+'Federal Information'!E10&amp;""</f>
      </c>
      <c r="B20" s="22">
        <f>+'Federal Information'!E12&amp;""</f>
      </c>
      <c r="C20" s="22">
        <f>+'Federal Information'!E13&amp;""</f>
      </c>
      <c r="D20" s="24" t="s">
        <v>136</v>
      </c>
      <c r="E20" s="25">
        <v>13201</v>
      </c>
      <c r="F20" s="26"/>
      <c r="G20" s="26"/>
      <c r="H20" s="22">
        <f>IF(OR(G21="Yes"),"PASS","")</f>
      </c>
    </row>
    <row r="21" spans="1:9" ht="15">
      <c r="A21" s="22">
        <f>+'Federal Information'!E10&amp;""</f>
      </c>
      <c r="B21" s="22">
        <f>+'Federal Information'!E12&amp;""</f>
      </c>
      <c r="C21" s="22">
        <f>+'Federal Information'!E13&amp;""</f>
      </c>
      <c r="D21" s="24" t="s">
        <v>135</v>
      </c>
      <c r="E21" s="25">
        <v>13103</v>
      </c>
      <c r="F21" s="26"/>
      <c r="G21" s="26">
        <f>+Measures!K67&amp;""</f>
      </c>
      <c r="H21" s="51" t="str">
        <f>+Measures!L79&amp;""</f>
        <v>0</v>
      </c>
      <c r="I21" s="22">
        <f>IF((OR(G21="YES",Measures!L79&gt;60)),"PASS","")</f>
      </c>
    </row>
    <row r="22" spans="1:6" ht="15">
      <c r="A22" s="22">
        <f>+'Federal Information'!E10&amp;""</f>
      </c>
      <c r="B22" s="22">
        <f>+'Federal Information'!E12&amp;""</f>
      </c>
      <c r="C22" s="22">
        <f>+'Federal Information'!E13&amp;""</f>
      </c>
      <c r="D22" s="24" t="s">
        <v>138</v>
      </c>
      <c r="E22" s="25">
        <v>13104</v>
      </c>
      <c r="F22" s="26">
        <f>+Measures!K79&amp;""</f>
      </c>
    </row>
    <row r="23" spans="1:6" ht="15">
      <c r="A23" s="22">
        <f>+'Federal Information'!E10&amp;""</f>
      </c>
      <c r="B23" s="22">
        <f>+'Federal Information'!E12&amp;""</f>
      </c>
      <c r="C23" s="22">
        <f>+'Federal Information'!E13&amp;""</f>
      </c>
      <c r="D23" s="24" t="s">
        <v>138</v>
      </c>
      <c r="E23" s="25">
        <v>13105</v>
      </c>
      <c r="F23" s="26">
        <f>+Measures!K80&amp;""</f>
      </c>
    </row>
    <row r="24" spans="1:8" ht="15">
      <c r="A24" s="22">
        <f>+'Federal Information'!E10&amp;""</f>
      </c>
      <c r="B24" s="22">
        <f>+'Federal Information'!E12&amp;""</f>
      </c>
      <c r="C24" s="22">
        <f>+'Federal Information'!E13&amp;""</f>
      </c>
      <c r="D24" s="24" t="s">
        <v>136</v>
      </c>
      <c r="E24" s="25">
        <v>13202</v>
      </c>
      <c r="F24" s="26"/>
      <c r="G24" s="26"/>
      <c r="H24" s="22">
        <f>IF(OR(G25="Yes",G26="Yes"),"PASS","")</f>
      </c>
    </row>
    <row r="25" spans="1:9" ht="15">
      <c r="A25" s="22">
        <f>+'Federal Information'!E10&amp;""</f>
      </c>
      <c r="B25" s="22">
        <f>+'Federal Information'!E12&amp;""</f>
      </c>
      <c r="C25" s="22">
        <f>+'Federal Information'!E13&amp;""</f>
      </c>
      <c r="D25" s="24" t="s">
        <v>135</v>
      </c>
      <c r="E25" s="25">
        <v>13106</v>
      </c>
      <c r="F25" s="26"/>
      <c r="G25" s="26">
        <f>+Measures!K84&amp;""</f>
      </c>
      <c r="I25" s="22">
        <f>IF((OR(G25="YES")),"PASS","")</f>
      </c>
    </row>
    <row r="26" spans="1:9" ht="15">
      <c r="A26" s="22">
        <f>+'Federal Information'!E10&amp;""</f>
      </c>
      <c r="B26" s="22">
        <f>+'Federal Information'!E12&amp;""</f>
      </c>
      <c r="C26" s="22">
        <f>+'Federal Information'!E13&amp;""</f>
      </c>
      <c r="D26" s="24" t="s">
        <v>135</v>
      </c>
      <c r="E26" s="25">
        <v>13107</v>
      </c>
      <c r="G26" s="26">
        <f>+Measures!K83&amp;""</f>
      </c>
      <c r="H26" s="51" t="str">
        <f>+Measures!L87&amp;""</f>
        <v>0</v>
      </c>
      <c r="I26" s="22">
        <f>IF((OR(G26="YES",Measures!L87&gt;30)),"PASS","")</f>
      </c>
    </row>
    <row r="27" spans="1:7" ht="15">
      <c r="A27" s="22">
        <f>+'Federal Information'!E10&amp;""</f>
      </c>
      <c r="B27" s="22">
        <f>+'Federal Information'!E12&amp;""</f>
      </c>
      <c r="C27" s="22">
        <f>+'Federal Information'!E13&amp;""</f>
      </c>
      <c r="D27" s="24" t="s">
        <v>138</v>
      </c>
      <c r="E27" s="25">
        <v>13108</v>
      </c>
      <c r="F27" s="26">
        <f>+Measures!K87&amp;""</f>
      </c>
      <c r="G27" s="26"/>
    </row>
    <row r="28" spans="1:7" ht="15">
      <c r="A28" s="22">
        <f>+'Federal Information'!E10&amp;""</f>
      </c>
      <c r="B28" s="22">
        <f>+'Federal Information'!E12&amp;""</f>
      </c>
      <c r="C28" s="22">
        <f>+'Federal Information'!E13&amp;""</f>
      </c>
      <c r="D28" s="24" t="s">
        <v>138</v>
      </c>
      <c r="E28" s="25">
        <v>13109</v>
      </c>
      <c r="F28" s="26">
        <f>+Measures!K88&amp;""</f>
      </c>
      <c r="G28" s="26"/>
    </row>
    <row r="29" spans="1:8" ht="15">
      <c r="A29" s="22">
        <f>+'Federal Information'!E10&amp;""</f>
      </c>
      <c r="B29" s="22">
        <f>+'Federal Information'!E12&amp;""</f>
      </c>
      <c r="C29" s="22">
        <f>+'Federal Information'!E13&amp;""</f>
      </c>
      <c r="D29" s="24" t="s">
        <v>136</v>
      </c>
      <c r="E29" s="25">
        <v>13203</v>
      </c>
      <c r="F29" s="26"/>
      <c r="G29" s="26"/>
      <c r="H29" s="22">
        <f>IF(OR(G30="Yes",G31="Yes"),"PASS","")</f>
      </c>
    </row>
    <row r="30" spans="1:9" ht="15">
      <c r="A30" s="22">
        <f>+'Federal Information'!E10&amp;""</f>
      </c>
      <c r="B30" s="22">
        <f>+'Federal Information'!E12&amp;""</f>
      </c>
      <c r="C30" s="22">
        <f>+'Federal Information'!E13&amp;""</f>
      </c>
      <c r="D30" s="24" t="s">
        <v>135</v>
      </c>
      <c r="E30" s="25">
        <v>13110</v>
      </c>
      <c r="F30" s="26"/>
      <c r="G30" s="26">
        <f>+Measures!K92&amp;""</f>
      </c>
      <c r="I30" s="22">
        <f>IF((OR(G30="YES")),"PASS","")</f>
      </c>
    </row>
    <row r="31" spans="1:9" ht="15">
      <c r="A31" s="22">
        <f>+'Federal Information'!E10&amp;""</f>
      </c>
      <c r="B31" s="22">
        <f>+'Federal Information'!E12&amp;""</f>
      </c>
      <c r="C31" s="22">
        <f>+'Federal Information'!E13&amp;""</f>
      </c>
      <c r="D31" s="24" t="s">
        <v>135</v>
      </c>
      <c r="E31" s="25">
        <v>13111</v>
      </c>
      <c r="G31" s="26">
        <f>+Measures!K91&amp;""</f>
      </c>
      <c r="H31" s="51" t="str">
        <f>+Measures!L96&amp;""</f>
        <v>0</v>
      </c>
      <c r="I31" s="22">
        <f>IF((OR(G31="YES",Measures!L96&gt;30)),"PASS","")</f>
      </c>
    </row>
    <row r="32" spans="1:7" ht="15">
      <c r="A32" s="22">
        <f>+'Federal Information'!E10&amp;""</f>
      </c>
      <c r="B32" s="22">
        <f>+'Federal Information'!E12&amp;""</f>
      </c>
      <c r="C32" s="22">
        <f>+'Federal Information'!E13&amp;""</f>
      </c>
      <c r="D32" s="24" t="s">
        <v>138</v>
      </c>
      <c r="E32" s="25">
        <v>13112</v>
      </c>
      <c r="F32" s="26">
        <f>+Measures!K96&amp;""</f>
      </c>
      <c r="G32" s="26"/>
    </row>
    <row r="33" spans="1:7" ht="15">
      <c r="A33" s="22">
        <f>+'Federal Information'!E10&amp;""</f>
      </c>
      <c r="B33" s="22">
        <f>+'Federal Information'!E12&amp;""</f>
      </c>
      <c r="C33" s="22">
        <f>+'Federal Information'!E13&amp;""</f>
      </c>
      <c r="D33" s="24" t="s">
        <v>138</v>
      </c>
      <c r="E33" s="25">
        <v>13113</v>
      </c>
      <c r="F33" s="26">
        <f>+Measures!K97&amp;""</f>
      </c>
      <c r="G33" s="26"/>
    </row>
    <row r="34" spans="1:7" ht="21">
      <c r="A34" s="22">
        <f>+'Federal Information'!E10&amp;""</f>
      </c>
      <c r="B34" s="22">
        <f>+'Federal Information'!E12&amp;""</f>
      </c>
      <c r="C34" s="22">
        <f>+'Federal Information'!E13&amp;""</f>
      </c>
      <c r="D34" s="23" t="s">
        <v>49</v>
      </c>
      <c r="E34" s="23"/>
      <c r="F34" s="23"/>
      <c r="G34" s="23"/>
    </row>
    <row r="35" spans="1:10" ht="15">
      <c r="A35" s="22">
        <f>+'Federal Information'!E10&amp;""</f>
      </c>
      <c r="B35" s="22">
        <f>+'Federal Information'!E12&amp;""</f>
      </c>
      <c r="C35" s="22">
        <f>+'Federal Information'!E13&amp;""</f>
      </c>
      <c r="D35" s="24" t="s">
        <v>137</v>
      </c>
      <c r="E35" s="25">
        <v>14300</v>
      </c>
      <c r="F35" s="26"/>
      <c r="G35" s="26"/>
      <c r="J35" s="22" t="str">
        <f>IF(OR(I40="PASS",I41="PASS",I37="PASS"),"PASS","FAIL")</f>
        <v>FAIL</v>
      </c>
    </row>
    <row r="36" spans="1:8" ht="15">
      <c r="A36" s="22">
        <f>+'Federal Information'!E10&amp;""</f>
      </c>
      <c r="B36" s="22">
        <f>+'Federal Information'!E12&amp;""</f>
      </c>
      <c r="C36" s="22">
        <f>+'Federal Information'!E13&amp;""</f>
      </c>
      <c r="D36" s="24" t="s">
        <v>136</v>
      </c>
      <c r="E36" s="25">
        <v>14200</v>
      </c>
      <c r="F36" s="26"/>
      <c r="G36" s="26"/>
      <c r="H36" s="22" t="str">
        <f>+Measures!L121&amp;""</f>
        <v>0</v>
      </c>
    </row>
    <row r="37" spans="1:9" ht="15">
      <c r="A37" s="22">
        <f>+'Federal Information'!E10&amp;""</f>
      </c>
      <c r="B37" s="22">
        <f>+'Federal Information'!E12&amp;""</f>
      </c>
      <c r="C37" s="22">
        <f>+'Federal Information'!E13&amp;""</f>
      </c>
      <c r="D37" s="24" t="s">
        <v>138</v>
      </c>
      <c r="E37" s="25">
        <v>14100</v>
      </c>
      <c r="F37" s="26">
        <f>+Measures!K121&amp;""</f>
      </c>
      <c r="G37" s="26"/>
      <c r="I37" s="22">
        <f>IF((OR(Measures!L121&gt;40)),"PASS","")</f>
      </c>
    </row>
    <row r="38" spans="1:7" ht="15">
      <c r="A38" s="22">
        <f>+'Federal Information'!E10&amp;""</f>
      </c>
      <c r="B38" s="22">
        <f>+'Federal Information'!E12&amp;""</f>
      </c>
      <c r="C38" s="22">
        <f>+'Federal Information'!E13&amp;""</f>
      </c>
      <c r="D38" s="24" t="s">
        <v>138</v>
      </c>
      <c r="E38" s="25">
        <v>14101</v>
      </c>
      <c r="F38" s="26">
        <f>+Measures!K122&amp;""</f>
      </c>
      <c r="G38" s="26"/>
    </row>
    <row r="39" spans="1:8" ht="15">
      <c r="A39" s="22">
        <f>+'Federal Information'!E10&amp;""</f>
      </c>
      <c r="B39" s="22">
        <f>+'Federal Information'!E12&amp;""</f>
      </c>
      <c r="C39" s="22">
        <f>+'Federal Information'!E13&amp;""</f>
      </c>
      <c r="D39" s="24" t="s">
        <v>136</v>
      </c>
      <c r="E39" s="25">
        <v>14201</v>
      </c>
      <c r="F39" s="26"/>
      <c r="G39" s="26"/>
      <c r="H39" s="22">
        <f>IF(OR(G40="Yes",G41="Yes"),"PASS","")</f>
      </c>
    </row>
    <row r="40" spans="1:9" ht="15">
      <c r="A40" s="22">
        <f>+'Federal Information'!E10&amp;""</f>
      </c>
      <c r="B40" s="22">
        <f>+'Federal Information'!E12&amp;""</f>
      </c>
      <c r="C40" s="22">
        <f>+'Federal Information'!E13&amp;""</f>
      </c>
      <c r="D40" s="24" t="s">
        <v>135</v>
      </c>
      <c r="E40" s="25">
        <v>14102</v>
      </c>
      <c r="F40" s="26"/>
      <c r="G40" s="26">
        <f>+Measures!K117&amp;""</f>
      </c>
      <c r="I40" s="22">
        <f>IF((OR(G40="YES")),"PASS","")</f>
      </c>
    </row>
    <row r="41" spans="1:9" ht="15">
      <c r="A41" s="22">
        <f>+'Federal Information'!E10&amp;""</f>
      </c>
      <c r="B41" s="22">
        <f>+'Federal Information'!E12&amp;""</f>
      </c>
      <c r="C41" s="22">
        <f>+'Federal Information'!E13&amp;""</f>
      </c>
      <c r="D41" s="24" t="s">
        <v>135</v>
      </c>
      <c r="E41" s="25">
        <v>14103</v>
      </c>
      <c r="F41" s="26"/>
      <c r="G41" s="26">
        <f>+Measures!K118&amp;""</f>
      </c>
      <c r="H41" s="51" t="str">
        <f>+Measures!L127&amp;""</f>
        <v>0</v>
      </c>
      <c r="I41" s="22">
        <f>IF((OR(G41="YES",Measures!L127&gt;50)),"PASS","")</f>
      </c>
    </row>
    <row r="42" spans="1:7" ht="15">
      <c r="A42" s="22">
        <f>+'Federal Information'!E10&amp;""</f>
      </c>
      <c r="B42" s="22">
        <f>+'Federal Information'!E12&amp;""</f>
      </c>
      <c r="C42" s="22">
        <f>+'Federal Information'!E13&amp;""</f>
      </c>
      <c r="D42" s="24" t="s">
        <v>138</v>
      </c>
      <c r="E42" s="25">
        <v>14104</v>
      </c>
      <c r="F42" s="26">
        <f>+Measures!K127&amp;""</f>
      </c>
      <c r="G42" s="26"/>
    </row>
    <row r="43" spans="1:7" ht="15">
      <c r="A43" s="22">
        <f>+'Federal Information'!E10&amp;""</f>
      </c>
      <c r="B43" s="22">
        <f>+'Federal Information'!E12&amp;""</f>
      </c>
      <c r="C43" s="22">
        <f>+'Federal Information'!E13&amp;""</f>
      </c>
      <c r="D43" s="24" t="s">
        <v>138</v>
      </c>
      <c r="E43" s="25">
        <v>14105</v>
      </c>
      <c r="F43" s="26">
        <f>+Measures!K128&amp;""</f>
      </c>
      <c r="G43" s="26"/>
    </row>
    <row r="44" spans="1:7" ht="21">
      <c r="A44" s="22">
        <f>+'Federal Information'!E10&amp;""</f>
      </c>
      <c r="B44" s="22">
        <f>+'Federal Information'!E12&amp;""</f>
      </c>
      <c r="C44" s="22">
        <f>+'Federal Information'!E13&amp;""</f>
      </c>
      <c r="D44" s="23" t="s">
        <v>50</v>
      </c>
      <c r="E44" s="23"/>
      <c r="F44" s="26"/>
      <c r="G44" s="26"/>
    </row>
    <row r="45" spans="1:10" ht="15">
      <c r="A45" s="22">
        <f>+'Federal Information'!E10&amp;""</f>
      </c>
      <c r="B45" s="22">
        <f>+'Federal Information'!E12&amp;""</f>
      </c>
      <c r="C45" s="22">
        <f>+'Federal Information'!E13&amp;""</f>
      </c>
      <c r="D45" s="24" t="s">
        <v>137</v>
      </c>
      <c r="E45" s="25">
        <v>15300</v>
      </c>
      <c r="F45" s="26"/>
      <c r="G45" s="26"/>
      <c r="J45" s="22" t="str">
        <f>IF(OR(I46="PASS",I48="PASS"),"PASS","FAIL")</f>
        <v>FAIL</v>
      </c>
    </row>
    <row r="46" spans="1:9" ht="15">
      <c r="A46" s="22">
        <f>+'Federal Information'!E10&amp;""</f>
      </c>
      <c r="B46" s="22">
        <f>+'Federal Information'!E12&amp;""</f>
      </c>
      <c r="C46" s="22">
        <f>+'Federal Information'!E13&amp;""</f>
      </c>
      <c r="D46" s="24" t="s">
        <v>135</v>
      </c>
      <c r="E46" s="25">
        <v>15100</v>
      </c>
      <c r="F46" s="26"/>
      <c r="G46" s="26">
        <f>+Measures!K146&amp;""</f>
      </c>
      <c r="I46" s="22">
        <f>IF((OR(G46="YES")),"PASS","")</f>
      </c>
    </row>
    <row r="47" spans="1:8" ht="15">
      <c r="A47" s="22">
        <f>+'Federal Information'!E10&amp;""</f>
      </c>
      <c r="B47" s="22">
        <f>+'Federal Information'!E12&amp;""</f>
      </c>
      <c r="C47" s="22">
        <f>+'Federal Information'!E13&amp;""</f>
      </c>
      <c r="D47" s="24" t="s">
        <v>136</v>
      </c>
      <c r="E47" s="25">
        <v>15200</v>
      </c>
      <c r="F47" s="26"/>
      <c r="G47" s="26"/>
      <c r="H47" s="22">
        <f>IF(OR(G46="Yes",G48="Yes"),"PASS","")</f>
      </c>
    </row>
    <row r="48" spans="1:9" ht="15">
      <c r="A48" s="22">
        <f>+'Federal Information'!E10&amp;""</f>
      </c>
      <c r="B48" s="22">
        <f>+'Federal Information'!E12&amp;""</f>
      </c>
      <c r="C48" s="22">
        <f>+'Federal Information'!E13&amp;""</f>
      </c>
      <c r="D48" s="24" t="s">
        <v>135</v>
      </c>
      <c r="E48" s="25">
        <v>15101</v>
      </c>
      <c r="G48" s="26">
        <f>+Measures!K145&amp;""</f>
      </c>
      <c r="H48" s="51" t="str">
        <f>+Measures!L149&amp;""</f>
        <v>0</v>
      </c>
      <c r="I48" s="22">
        <f>IF((OR(G48="YES",Measures!L149&gt;10)),"PASS","")</f>
      </c>
    </row>
    <row r="49" spans="1:7" ht="15">
      <c r="A49" s="22">
        <f>+'Federal Information'!E10&amp;""</f>
      </c>
      <c r="B49" s="22">
        <f>+'Federal Information'!E12&amp;""</f>
      </c>
      <c r="C49" s="22">
        <f>+'Federal Information'!E13&amp;""</f>
      </c>
      <c r="D49" s="24" t="s">
        <v>138</v>
      </c>
      <c r="E49" s="25">
        <v>15102</v>
      </c>
      <c r="F49" s="26">
        <f>+Measures!K149&amp;""</f>
      </c>
      <c r="G49" s="26"/>
    </row>
    <row r="50" spans="1:7" ht="15">
      <c r="A50" s="22">
        <f>+'Federal Information'!E10&amp;""</f>
      </c>
      <c r="B50" s="22">
        <f>+'Federal Information'!E12&amp;""</f>
      </c>
      <c r="C50" s="22">
        <f>+'Federal Information'!E13&amp;""</f>
      </c>
      <c r="D50" s="24" t="s">
        <v>138</v>
      </c>
      <c r="E50" s="25">
        <v>15103</v>
      </c>
      <c r="F50" s="26">
        <f>+Measures!K150&amp;""</f>
      </c>
      <c r="G50" s="26"/>
    </row>
    <row r="51" spans="1:7" ht="21">
      <c r="A51" s="22">
        <f>+'Federal Information'!E10&amp;""</f>
      </c>
      <c r="B51" s="22">
        <f>+'Federal Information'!E12&amp;""</f>
      </c>
      <c r="C51" s="22">
        <f>+'Federal Information'!E13&amp;""</f>
      </c>
      <c r="D51" s="23" t="s">
        <v>51</v>
      </c>
      <c r="E51" s="23"/>
      <c r="F51" s="26"/>
      <c r="G51" s="26"/>
    </row>
    <row r="52" spans="1:10" ht="15">
      <c r="A52" s="22">
        <f>+'Federal Information'!E10&amp;""</f>
      </c>
      <c r="B52" s="22">
        <f>+'Federal Information'!E12&amp;""</f>
      </c>
      <c r="C52" s="22">
        <f>+'Federal Information'!E13&amp;""</f>
      </c>
      <c r="D52" s="24" t="s">
        <v>137</v>
      </c>
      <c r="E52" s="25">
        <v>16300</v>
      </c>
      <c r="F52" s="26"/>
      <c r="G52" s="26"/>
      <c r="J52" s="22" t="str">
        <f>IF(OR(I53="PASS",I55="PASS"),"PASS","FAIL")</f>
        <v>FAIL</v>
      </c>
    </row>
    <row r="53" spans="1:9" ht="15">
      <c r="A53" s="22">
        <f>+'Federal Information'!E10&amp;""</f>
      </c>
      <c r="B53" s="22">
        <f>+'Federal Information'!E12&amp;""</f>
      </c>
      <c r="C53" s="22">
        <f>+'Federal Information'!E13&amp;""</f>
      </c>
      <c r="D53" s="24" t="s">
        <v>135</v>
      </c>
      <c r="E53" s="25">
        <v>16100</v>
      </c>
      <c r="F53" s="26"/>
      <c r="G53" s="26">
        <f>+Measures!K164&amp;""</f>
      </c>
      <c r="I53" s="22">
        <f>IF((OR(G53="YES")),"PASS","")</f>
      </c>
    </row>
    <row r="54" spans="1:8" ht="15">
      <c r="A54" s="22">
        <f>+'Federal Information'!E10&amp;""</f>
      </c>
      <c r="B54" s="22">
        <f>+'Federal Information'!E12&amp;""</f>
      </c>
      <c r="C54" s="22">
        <f>+'Federal Information'!E13&amp;""</f>
      </c>
      <c r="D54" s="24" t="s">
        <v>136</v>
      </c>
      <c r="E54" s="25">
        <v>16200</v>
      </c>
      <c r="F54" s="26"/>
      <c r="G54" s="26"/>
      <c r="H54" s="22">
        <f>IF(OR(G53="Yes",G55="Yes"),"PASS","")</f>
      </c>
    </row>
    <row r="55" spans="1:9" ht="15">
      <c r="A55" s="22">
        <f>+'Federal Information'!E10&amp;""</f>
      </c>
      <c r="B55" s="22">
        <f>+'Federal Information'!E12&amp;""</f>
      </c>
      <c r="C55" s="22">
        <f>+'Federal Information'!E13&amp;""</f>
      </c>
      <c r="D55" s="24" t="s">
        <v>135</v>
      </c>
      <c r="E55" s="25">
        <v>16101</v>
      </c>
      <c r="G55" s="26">
        <f>+Measures!K163&amp;""</f>
      </c>
      <c r="H55" s="51" t="str">
        <f>+Measures!L167&amp;""</f>
        <v>0</v>
      </c>
      <c r="I55" s="22">
        <f>IF((OR(G55="YES",Measures!L167&gt;10)),"PASS","")</f>
      </c>
    </row>
    <row r="56" spans="1:7" ht="15">
      <c r="A56" s="22">
        <f>+'Federal Information'!E10&amp;""</f>
      </c>
      <c r="B56" s="22">
        <f>+'Federal Information'!E12&amp;""</f>
      </c>
      <c r="C56" s="22">
        <f>+'Federal Information'!E13&amp;""</f>
      </c>
      <c r="D56" s="24" t="s">
        <v>138</v>
      </c>
      <c r="E56" s="25">
        <v>16102</v>
      </c>
      <c r="F56" s="26">
        <f>+Measures!K167&amp;""</f>
      </c>
      <c r="G56" s="26"/>
    </row>
    <row r="57" spans="1:7" ht="15">
      <c r="A57" s="22">
        <f>+'Federal Information'!E10&amp;""</f>
      </c>
      <c r="B57" s="22">
        <f>+'Federal Information'!E12&amp;""</f>
      </c>
      <c r="C57" s="22">
        <f>+'Federal Information'!E13&amp;""</f>
      </c>
      <c r="D57" s="24" t="s">
        <v>138</v>
      </c>
      <c r="E57" s="25">
        <v>16103</v>
      </c>
      <c r="F57" s="26">
        <f>+Measures!K168&amp;""</f>
      </c>
      <c r="G57" s="26"/>
    </row>
    <row r="58" spans="1:7" ht="21">
      <c r="A58" s="22">
        <f>+'Federal Information'!E10&amp;""</f>
      </c>
      <c r="B58" s="22">
        <f>+'Federal Information'!E12&amp;""</f>
      </c>
      <c r="C58" s="22">
        <f>+'Federal Information'!E13&amp;""</f>
      </c>
      <c r="D58" s="23" t="s">
        <v>52</v>
      </c>
      <c r="E58" s="23"/>
      <c r="F58" s="26"/>
      <c r="G58" s="26"/>
    </row>
    <row r="59" spans="1:10" ht="15">
      <c r="A59" s="22">
        <f>+'Federal Information'!E10&amp;""</f>
      </c>
      <c r="B59" s="22">
        <f>+'Federal Information'!E12&amp;""</f>
      </c>
      <c r="C59" s="22">
        <f>+'Federal Information'!E13&amp;""</f>
      </c>
      <c r="D59" s="24" t="s">
        <v>137</v>
      </c>
      <c r="E59" s="25">
        <v>17300</v>
      </c>
      <c r="F59" s="26"/>
      <c r="G59" s="26"/>
      <c r="J59" s="22" t="str">
        <f>IF(OR(I60="PASS",I62="PASS"),"PASS","FAIL")</f>
        <v>FAIL</v>
      </c>
    </row>
    <row r="60" spans="1:9" ht="15">
      <c r="A60" s="22">
        <f>+'Federal Information'!E10&amp;""</f>
      </c>
      <c r="B60" s="22">
        <f>+'Federal Information'!E12&amp;""</f>
      </c>
      <c r="C60" s="22">
        <f>+'Federal Information'!E13&amp;""</f>
      </c>
      <c r="D60" s="24" t="s">
        <v>135</v>
      </c>
      <c r="E60" s="25">
        <v>17100</v>
      </c>
      <c r="F60" s="26"/>
      <c r="G60" s="26">
        <f>+Measures!K182&amp;""</f>
      </c>
      <c r="I60" s="22">
        <f>IF((OR(G60="YES")),"PASS","")</f>
      </c>
    </row>
    <row r="61" spans="1:8" ht="15">
      <c r="A61" s="22">
        <f>+'Federal Information'!E10&amp;""</f>
      </c>
      <c r="B61" s="22">
        <f>+'Federal Information'!E12&amp;""</f>
      </c>
      <c r="C61" s="22">
        <f>+'Federal Information'!E13&amp;""</f>
      </c>
      <c r="D61" s="24" t="s">
        <v>136</v>
      </c>
      <c r="E61" s="25">
        <v>17200</v>
      </c>
      <c r="F61" s="26"/>
      <c r="G61" s="26"/>
      <c r="H61" s="22">
        <f>IF(OR(G60="Yes",G62="Yes"),"PASS","")</f>
      </c>
    </row>
    <row r="62" spans="1:9" ht="15">
      <c r="A62" s="22">
        <f>+'Federal Information'!E10&amp;""</f>
      </c>
      <c r="B62" s="22">
        <f>+'Federal Information'!E12&amp;""</f>
      </c>
      <c r="C62" s="22">
        <f>+'Federal Information'!E13&amp;""</f>
      </c>
      <c r="D62" s="24" t="s">
        <v>135</v>
      </c>
      <c r="E62" s="25">
        <v>17101</v>
      </c>
      <c r="G62" s="26">
        <f>+Measures!K181&amp;""</f>
      </c>
      <c r="H62" s="51" t="str">
        <f>+Measures!L185&amp;""</f>
        <v>0</v>
      </c>
      <c r="I62" s="22">
        <f>IF((OR(G62="YES",Measures!L185&gt;50)),"PASS","")</f>
      </c>
    </row>
    <row r="63" spans="1:7" ht="15">
      <c r="A63" s="22">
        <f>+'Federal Information'!E10&amp;""</f>
      </c>
      <c r="B63" s="22">
        <f>+'Federal Information'!E12&amp;""</f>
      </c>
      <c r="C63" s="22">
        <f>+'Federal Information'!E13&amp;""</f>
      </c>
      <c r="D63" s="24" t="s">
        <v>138</v>
      </c>
      <c r="E63" s="25">
        <v>17102</v>
      </c>
      <c r="F63" s="26">
        <f>+Measures!K185&amp;""</f>
      </c>
      <c r="G63" s="26"/>
    </row>
    <row r="64" spans="1:7" ht="15">
      <c r="A64" s="22">
        <f>+'Federal Information'!E10&amp;""</f>
      </c>
      <c r="B64" s="22">
        <f>+'Federal Information'!E12&amp;""</f>
      </c>
      <c r="C64" s="22">
        <f>+'Federal Information'!E13&amp;""</f>
      </c>
      <c r="D64" s="24" t="s">
        <v>138</v>
      </c>
      <c r="E64" s="25">
        <v>17103</v>
      </c>
      <c r="F64" s="26">
        <f>+Measures!K186&amp;""</f>
      </c>
      <c r="G64" s="26"/>
    </row>
    <row r="65" spans="1:7" ht="21">
      <c r="A65" s="22">
        <f>+'Federal Information'!E10&amp;""</f>
      </c>
      <c r="B65" s="22">
        <f>+'Federal Information'!E12&amp;""</f>
      </c>
      <c r="C65" s="22">
        <f>+'Federal Information'!E13&amp;""</f>
      </c>
      <c r="D65" s="23" t="s">
        <v>53</v>
      </c>
      <c r="E65" s="23"/>
      <c r="F65" s="26"/>
      <c r="G65" s="26"/>
    </row>
    <row r="66" spans="1:10" ht="15">
      <c r="A66" s="22">
        <f>+'Federal Information'!E10&amp;""</f>
      </c>
      <c r="B66" s="22">
        <f>+'Federal Information'!E12&amp;""</f>
      </c>
      <c r="C66" s="22">
        <f>+'Federal Information'!E13&amp;""</f>
      </c>
      <c r="D66" s="24" t="s">
        <v>137</v>
      </c>
      <c r="E66" s="25">
        <v>18300</v>
      </c>
      <c r="F66" s="26"/>
      <c r="G66" s="26"/>
      <c r="J66" s="22" t="str">
        <f>IF(AND(OR(I68="PASS"),AND(OR(I72="PASS",I73="PASS"))),"PASS","FAIL")</f>
        <v>FAIL</v>
      </c>
    </row>
    <row r="67" spans="1:8" ht="15">
      <c r="A67" s="22">
        <f>+'Federal Information'!E10&amp;""</f>
      </c>
      <c r="B67" s="22">
        <f>+'Federal Information'!E12&amp;""</f>
      </c>
      <c r="C67" s="22">
        <f>+'Federal Information'!E13&amp;""</f>
      </c>
      <c r="D67" s="24" t="s">
        <v>136</v>
      </c>
      <c r="E67" s="25">
        <v>18200</v>
      </c>
      <c r="F67" s="26"/>
      <c r="G67" s="26"/>
      <c r="H67" s="22">
        <f>IF((OR(G68="YES")),"PASS","")</f>
      </c>
    </row>
    <row r="68" spans="1:9" ht="15">
      <c r="A68" s="22">
        <f>+'Federal Information'!E10&amp;""</f>
      </c>
      <c r="B68" s="22">
        <f>+'Federal Information'!E12&amp;""</f>
      </c>
      <c r="C68" s="22">
        <f>+'Federal Information'!E13&amp;""</f>
      </c>
      <c r="D68" s="24" t="s">
        <v>135</v>
      </c>
      <c r="E68" s="25">
        <v>18100</v>
      </c>
      <c r="G68" s="26">
        <f>+Measures!K215&amp;""</f>
      </c>
      <c r="H68" s="51" t="str">
        <f>+Measures!L220&amp;""</f>
        <v>0</v>
      </c>
      <c r="I68" s="22">
        <f>IF((OR(G68="YES",Measures!L220&gt;50)),"PASS","")</f>
      </c>
    </row>
    <row r="69" spans="1:7" ht="15">
      <c r="A69" s="22">
        <f>+'Federal Information'!E10&amp;""</f>
      </c>
      <c r="B69" s="22">
        <f>+'Federal Information'!E12&amp;""</f>
      </c>
      <c r="C69" s="22">
        <f>+'Federal Information'!E13&amp;""</f>
      </c>
      <c r="D69" s="24" t="s">
        <v>138</v>
      </c>
      <c r="E69" s="25">
        <v>18101</v>
      </c>
      <c r="F69" s="26">
        <f>+Measures!K220&amp;""</f>
      </c>
      <c r="G69" s="26"/>
    </row>
    <row r="70" spans="1:7" ht="15">
      <c r="A70" s="22">
        <f>+'Federal Information'!E10&amp;""</f>
      </c>
      <c r="B70" s="22">
        <f>+'Federal Information'!E12&amp;""</f>
      </c>
      <c r="C70" s="22">
        <f>+'Federal Information'!E13&amp;""</f>
      </c>
      <c r="D70" s="24" t="s">
        <v>138</v>
      </c>
      <c r="E70" s="25">
        <v>18102</v>
      </c>
      <c r="F70" s="26">
        <f>+Measures!K221&amp;""</f>
      </c>
      <c r="G70" s="26"/>
    </row>
    <row r="71" spans="1:8" ht="15">
      <c r="A71" s="22">
        <f>+'Federal Information'!E10&amp;""</f>
      </c>
      <c r="B71" s="22">
        <f>+'Federal Information'!E12&amp;""</f>
      </c>
      <c r="C71" s="22">
        <f>+'Federal Information'!E13&amp;""</f>
      </c>
      <c r="D71" s="24" t="s">
        <v>136</v>
      </c>
      <c r="E71" s="25">
        <v>18201</v>
      </c>
      <c r="F71" s="26"/>
      <c r="G71" s="26"/>
      <c r="H71" s="22">
        <f>IF((OR(G72="YES",G73="YES")),"PASS","")</f>
      </c>
    </row>
    <row r="72" spans="1:9" ht="15">
      <c r="A72" s="22">
        <f>+'Federal Information'!E10&amp;""</f>
      </c>
      <c r="B72" s="22">
        <f>+'Federal Information'!E12&amp;""</f>
      </c>
      <c r="C72" s="22">
        <f>+'Federal Information'!E13&amp;""</f>
      </c>
      <c r="D72" s="24" t="s">
        <v>135</v>
      </c>
      <c r="E72" s="25">
        <v>18103</v>
      </c>
      <c r="F72" s="26"/>
      <c r="G72" s="26">
        <f>+Measures!K217&amp;""</f>
      </c>
      <c r="I72" s="22">
        <f>IF((OR(G72="YES")),"PASS","")</f>
      </c>
    </row>
    <row r="73" spans="1:9" ht="15">
      <c r="A73" s="22">
        <f>+'Federal Information'!E10&amp;""</f>
      </c>
      <c r="B73" s="22">
        <f>+'Federal Information'!E12&amp;""</f>
      </c>
      <c r="C73" s="22">
        <f>+'Federal Information'!E13&amp;""</f>
      </c>
      <c r="D73" s="24" t="s">
        <v>135</v>
      </c>
      <c r="E73" s="25">
        <v>18104</v>
      </c>
      <c r="F73" s="26"/>
      <c r="G73" s="26">
        <f>+Measures!K216&amp;""</f>
      </c>
      <c r="H73" s="51" t="str">
        <f>+Measures!L224&amp;""</f>
        <v>0</v>
      </c>
      <c r="I73" s="22">
        <f>IF((OR(G73="YES",Measures!K224&gt;=1)),"PASS","")</f>
      </c>
    </row>
    <row r="74" spans="1:6" ht="15">
      <c r="A74" s="22">
        <f>+'Federal Information'!E10&amp;""</f>
      </c>
      <c r="B74" s="22">
        <f>+'Federal Information'!E12&amp;""</f>
      </c>
      <c r="C74" s="22">
        <f>+'Federal Information'!E13&amp;""</f>
      </c>
      <c r="D74" s="24" t="s">
        <v>138</v>
      </c>
      <c r="E74" s="25">
        <v>18105</v>
      </c>
      <c r="F74" s="22">
        <f>+Measures!K224&amp;""</f>
      </c>
    </row>
    <row r="75" spans="1:7" ht="15">
      <c r="A75" s="22">
        <f>+'Federal Information'!E10&amp;""</f>
      </c>
      <c r="B75" s="22">
        <f>+'Federal Information'!E12&amp;""</f>
      </c>
      <c r="C75" s="22">
        <f>+'Federal Information'!E13&amp;""</f>
      </c>
      <c r="D75" s="24" t="s">
        <v>138</v>
      </c>
      <c r="E75" s="25">
        <v>18106</v>
      </c>
      <c r="F75" s="26">
        <f>+Measures!K225&amp;""</f>
      </c>
      <c r="G75" s="26"/>
    </row>
    <row r="76" spans="1:7" ht="21">
      <c r="A76" s="22">
        <f>+'Federal Information'!E10&amp;""</f>
      </c>
      <c r="B76" s="22">
        <f>+'Federal Information'!E12&amp;""</f>
      </c>
      <c r="C76" s="22">
        <f>+'Federal Information'!E13&amp;""</f>
      </c>
      <c r="D76" s="23" t="s">
        <v>54</v>
      </c>
      <c r="E76" s="23"/>
      <c r="F76" s="26"/>
      <c r="G76" s="26"/>
    </row>
    <row r="77" spans="1:10" ht="15">
      <c r="A77" s="22">
        <f>+'Federal Information'!E10&amp;""</f>
      </c>
      <c r="B77" s="22">
        <f>+'Federal Information'!E12&amp;""</f>
      </c>
      <c r="C77" s="22">
        <f>+'Federal Information'!E13&amp;""</f>
      </c>
      <c r="D77" s="24" t="s">
        <v>137</v>
      </c>
      <c r="E77" s="25">
        <v>19300</v>
      </c>
      <c r="F77" s="26"/>
      <c r="G77" s="26"/>
      <c r="J77" s="22" t="str">
        <f>IF(OR(I78="PASS",I79="PASS",I80="PASS"),"PASS","FAIL")</f>
        <v>FAIL</v>
      </c>
    </row>
    <row r="78" spans="1:9" ht="15">
      <c r="A78" s="22">
        <f>+'Federal Information'!E10&amp;""</f>
      </c>
      <c r="B78" s="22">
        <f>+'Federal Information'!E12&amp;""</f>
      </c>
      <c r="C78" s="22">
        <f>+'Federal Information'!E13&amp;""</f>
      </c>
      <c r="D78" s="24" t="s">
        <v>135</v>
      </c>
      <c r="E78" s="25">
        <v>19100</v>
      </c>
      <c r="F78" s="26"/>
      <c r="G78" s="26">
        <f>+Measures!K253&amp;""</f>
      </c>
      <c r="I78" s="22">
        <f>IF((OR(G78="YES")),"PASS","")</f>
      </c>
    </row>
    <row r="79" spans="1:9" ht="15">
      <c r="A79" s="22">
        <f>+'Federal Information'!E10&amp;""</f>
      </c>
      <c r="B79" s="22">
        <f>+'Federal Information'!E12&amp;""</f>
      </c>
      <c r="C79" s="22">
        <f>+'Federal Information'!E13&amp;""</f>
      </c>
      <c r="D79" s="24" t="s">
        <v>135</v>
      </c>
      <c r="E79" s="25">
        <v>19101</v>
      </c>
      <c r="F79" s="26"/>
      <c r="G79" s="26">
        <f>+Measures!K250&amp;""</f>
      </c>
      <c r="I79" s="22">
        <f>IF((OR(G79="YES")),"PASS","")</f>
      </c>
    </row>
    <row r="80" spans="1:9" ht="15">
      <c r="A80" s="22">
        <f>+'Federal Information'!E10&amp;""</f>
      </c>
      <c r="B80" s="22">
        <f>+'Federal Information'!E12&amp;""</f>
      </c>
      <c r="C80" s="22">
        <f>+'Federal Information'!E13&amp;""</f>
      </c>
      <c r="D80" s="24" t="s">
        <v>135</v>
      </c>
      <c r="E80" s="25">
        <v>19102</v>
      </c>
      <c r="F80" s="26"/>
      <c r="G80" s="26">
        <f>+Measures!K249&amp;""</f>
      </c>
      <c r="I80" s="22">
        <f>IF((OR(G80="YES")),"PASS","")</f>
      </c>
    </row>
    <row r="81" spans="1:7" ht="21">
      <c r="A81" s="22">
        <f>+'Federal Information'!E10&amp;""</f>
      </c>
      <c r="B81" s="22">
        <f>+'Federal Information'!E12&amp;""</f>
      </c>
      <c r="C81" s="22">
        <f>+'Federal Information'!E13&amp;""</f>
      </c>
      <c r="D81" s="23" t="s">
        <v>55</v>
      </c>
      <c r="E81" s="23"/>
      <c r="F81" s="26"/>
      <c r="G81" s="26"/>
    </row>
    <row r="82" spans="1:10" ht="15">
      <c r="A82" s="22">
        <f>+'Federal Information'!E10&amp;""</f>
      </c>
      <c r="B82" s="22">
        <f>+'Federal Information'!E12&amp;""</f>
      </c>
      <c r="C82" s="22">
        <f>+'Federal Information'!E13&amp;""</f>
      </c>
      <c r="D82" s="24" t="s">
        <v>137</v>
      </c>
      <c r="E82" s="25">
        <v>10300</v>
      </c>
      <c r="F82" s="26"/>
      <c r="G82" s="26"/>
      <c r="J82" s="22" t="str">
        <f>IF(OR(AND(OR(I84="PASS",I85="PASS",I86="PASS",I87="PASS",I88="PASS"),AND(OR(I90="PASS",I91="PASS",I92="PASS",I93="PASS",I94="PASS")),AND(OR(I96="PASS",I97="PASS",I98="PASS",I99="PASS",I100="PASS"))),(I84="PASS"),(I90="PASS"),(I96="PASS")),"PASS","FAIL")</f>
        <v>FAIL</v>
      </c>
    </row>
    <row r="83" spans="1:8" ht="15">
      <c r="A83" s="22">
        <f>+'Federal Information'!E10&amp;""</f>
      </c>
      <c r="B83" s="22">
        <f>+'Federal Information'!E12&amp;""</f>
      </c>
      <c r="C83" s="22">
        <f>+'Federal Information'!E13&amp;""</f>
      </c>
      <c r="D83" s="24" t="s">
        <v>136</v>
      </c>
      <c r="E83" s="26">
        <v>10200</v>
      </c>
      <c r="F83" s="26"/>
      <c r="G83" s="26"/>
      <c r="H83" s="22">
        <f>IF((OR(G84="YES",G85="YES",G86="YES",G87="YES",G88="YES")),"PASS","")</f>
      </c>
    </row>
    <row r="84" spans="1:9" ht="15">
      <c r="A84" s="22">
        <f>+'Federal Information'!E10&amp;""</f>
      </c>
      <c r="B84" s="22">
        <f>+'Federal Information'!E12&amp;""</f>
      </c>
      <c r="C84" s="22">
        <f>+'Federal Information'!E13&amp;""</f>
      </c>
      <c r="D84" s="24" t="s">
        <v>135</v>
      </c>
      <c r="E84" s="25">
        <v>10100</v>
      </c>
      <c r="F84" s="26"/>
      <c r="G84" s="26">
        <f>+Measures!K313&amp;""</f>
      </c>
      <c r="I84" s="22">
        <f>IF((OR(G84="YES")),"PASS","")</f>
      </c>
    </row>
    <row r="85" spans="1:9" ht="15">
      <c r="A85" s="22">
        <f>+'Federal Information'!E10&amp;""</f>
      </c>
      <c r="B85" s="22">
        <f>+'Federal Information'!E12&amp;""</f>
      </c>
      <c r="C85" s="22">
        <f>+'Federal Information'!E13&amp;""</f>
      </c>
      <c r="D85" s="24" t="s">
        <v>135</v>
      </c>
      <c r="E85" s="25">
        <v>10101</v>
      </c>
      <c r="F85" s="26"/>
      <c r="G85" s="26">
        <f>+Measures!K308&amp;""</f>
      </c>
      <c r="I85" s="22">
        <f>IF((OR(G85="YES")),"PASS","")</f>
      </c>
    </row>
    <row r="86" spans="1:9" ht="15">
      <c r="A86" s="22">
        <f>+'Federal Information'!E10&amp;""</f>
      </c>
      <c r="B86" s="22">
        <f>+'Federal Information'!E12&amp;""</f>
      </c>
      <c r="C86" s="22">
        <f>+'Federal Information'!E13&amp;""</f>
      </c>
      <c r="D86" s="24" t="s">
        <v>135</v>
      </c>
      <c r="E86" s="25">
        <v>10102</v>
      </c>
      <c r="F86" s="26"/>
      <c r="G86" s="26">
        <f>+Measures!K298&amp;""</f>
      </c>
      <c r="I86" s="22">
        <f>IF((OR(G86="YES")),"PASS","")</f>
      </c>
    </row>
    <row r="87" spans="1:9" ht="15">
      <c r="A87" s="22">
        <f>+'Federal Information'!E10&amp;""</f>
      </c>
      <c r="B87" s="22">
        <f>+'Federal Information'!E12&amp;""</f>
      </c>
      <c r="C87" s="22">
        <f>+'Federal Information'!E13&amp;""</f>
      </c>
      <c r="D87" s="24" t="s">
        <v>135</v>
      </c>
      <c r="E87" s="25">
        <v>10103</v>
      </c>
      <c r="F87" s="26"/>
      <c r="G87" s="26">
        <f>+Measures!K299&amp;""</f>
      </c>
      <c r="I87" s="22">
        <f>IF((OR(G87="YES")),"PASS","")</f>
      </c>
    </row>
    <row r="88" spans="1:9" ht="15">
      <c r="A88" s="22">
        <f>+'Federal Information'!E10&amp;""</f>
      </c>
      <c r="B88" s="22">
        <f>+'Federal Information'!E12&amp;""</f>
      </c>
      <c r="C88" s="22">
        <f>+'Federal Information'!E13&amp;""</f>
      </c>
      <c r="D88" s="24" t="s">
        <v>135</v>
      </c>
      <c r="E88" s="25">
        <v>10104</v>
      </c>
      <c r="F88" s="26"/>
      <c r="G88" s="26">
        <f>+Measures!K300&amp;""</f>
      </c>
      <c r="I88" s="22">
        <f>IF((OR(G88="YES")),"PASS","")</f>
      </c>
    </row>
    <row r="89" spans="1:8" ht="15">
      <c r="A89" s="22">
        <f>+'Federal Information'!E10&amp;""</f>
      </c>
      <c r="B89" s="22">
        <f>+'Federal Information'!E12&amp;""</f>
      </c>
      <c r="C89" s="22">
        <f>+'Federal Information'!E13&amp;""</f>
      </c>
      <c r="D89" s="24" t="s">
        <v>136</v>
      </c>
      <c r="E89" s="26">
        <v>10201</v>
      </c>
      <c r="F89" s="26"/>
      <c r="G89" s="26"/>
      <c r="H89" s="22">
        <f>IF((OR(G90="YES",G91="YES",G92="YES",G93="YES",G94="YES")),"PASS","")</f>
      </c>
    </row>
    <row r="90" spans="1:9" ht="15">
      <c r="A90" s="22">
        <f>+'Federal Information'!E10&amp;""</f>
      </c>
      <c r="B90" s="22">
        <f>+'Federal Information'!E12&amp;""</f>
      </c>
      <c r="C90" s="22">
        <f>+'Federal Information'!E13&amp;""</f>
      </c>
      <c r="D90" s="24" t="s">
        <v>135</v>
      </c>
      <c r="E90" s="25">
        <v>10105</v>
      </c>
      <c r="F90" s="26"/>
      <c r="G90" s="26">
        <f>+Measures!K314&amp;""</f>
      </c>
      <c r="I90" s="22">
        <f>IF((OR(G90="YES")),"PASS","")</f>
      </c>
    </row>
    <row r="91" spans="1:9" ht="15">
      <c r="A91" s="22">
        <f>+'Federal Information'!E10&amp;""</f>
      </c>
      <c r="B91" s="22">
        <f>+'Federal Information'!E12&amp;""</f>
      </c>
      <c r="C91" s="22">
        <f>+'Federal Information'!E13&amp;""</f>
      </c>
      <c r="D91" s="24" t="s">
        <v>135</v>
      </c>
      <c r="E91" s="25">
        <v>10106</v>
      </c>
      <c r="F91" s="26"/>
      <c r="G91" s="26">
        <f>+Measures!K309&amp;""</f>
      </c>
      <c r="I91" s="22">
        <f>IF((OR(G91="YES")),"PASS","")</f>
      </c>
    </row>
    <row r="92" spans="1:9" ht="15">
      <c r="A92" s="22">
        <f>+'Federal Information'!E10&amp;""</f>
      </c>
      <c r="B92" s="22">
        <f>+'Federal Information'!E12&amp;""</f>
      </c>
      <c r="C92" s="22">
        <f>+'Federal Information'!E13&amp;""</f>
      </c>
      <c r="D92" s="24" t="s">
        <v>135</v>
      </c>
      <c r="E92" s="25">
        <v>10107</v>
      </c>
      <c r="F92" s="26"/>
      <c r="G92" s="26">
        <f>+Measures!K301&amp;""</f>
      </c>
      <c r="I92" s="22">
        <f>IF((OR(G92="YES")),"PASS","")</f>
      </c>
    </row>
    <row r="93" spans="1:9" ht="15">
      <c r="A93" s="22">
        <f>+'Federal Information'!E10&amp;""</f>
      </c>
      <c r="B93" s="22">
        <f>+'Federal Information'!E12&amp;""</f>
      </c>
      <c r="C93" s="22">
        <f>+'Federal Information'!E13&amp;""</f>
      </c>
      <c r="D93" s="24" t="s">
        <v>135</v>
      </c>
      <c r="E93" s="25">
        <v>10108</v>
      </c>
      <c r="F93" s="26"/>
      <c r="G93" s="26">
        <f>+Measures!K302&amp;""</f>
      </c>
      <c r="I93" s="22">
        <f>IF((OR(G93="YES")),"PASS","")</f>
      </c>
    </row>
    <row r="94" spans="1:9" ht="15">
      <c r="A94" s="22">
        <f>+'Federal Information'!E10&amp;""</f>
      </c>
      <c r="B94" s="22">
        <f>+'Federal Information'!E12&amp;""</f>
      </c>
      <c r="C94" s="22">
        <f>+'Federal Information'!E13&amp;""</f>
      </c>
      <c r="D94" s="24" t="s">
        <v>135</v>
      </c>
      <c r="E94" s="25">
        <v>10109</v>
      </c>
      <c r="F94" s="26"/>
      <c r="G94" s="26">
        <f>+Measures!K303&amp;""</f>
      </c>
      <c r="I94" s="22">
        <f>IF((OR(G94="YES")),"PASS","")</f>
      </c>
    </row>
    <row r="95" spans="1:8" ht="15">
      <c r="A95" s="22">
        <f>+'Federal Information'!E10&amp;""</f>
      </c>
      <c r="B95" s="22">
        <f>+'Federal Information'!E12&amp;""</f>
      </c>
      <c r="C95" s="22">
        <f>+'Federal Information'!E13&amp;""</f>
      </c>
      <c r="D95" s="24" t="s">
        <v>136</v>
      </c>
      <c r="E95" s="26">
        <v>10202</v>
      </c>
      <c r="F95" s="26"/>
      <c r="G95" s="26"/>
      <c r="H95" s="22">
        <f>IF((OR(G96="YES",G97="YES",G98="YES",G99="YES",G100="YES")),"PASS","")</f>
      </c>
    </row>
    <row r="96" spans="1:9" ht="15">
      <c r="A96" s="22">
        <f>+'Federal Information'!E10&amp;""</f>
      </c>
      <c r="B96" s="22">
        <f>+'Federal Information'!E12&amp;""</f>
      </c>
      <c r="C96" s="22">
        <f>+'Federal Information'!E13&amp;""</f>
      </c>
      <c r="D96" s="24" t="s">
        <v>135</v>
      </c>
      <c r="E96" s="25">
        <v>10110</v>
      </c>
      <c r="F96" s="26"/>
      <c r="G96" s="26">
        <f>+Measures!K315&amp;""</f>
      </c>
      <c r="I96" s="22">
        <f>IF((OR(G96="YES")),"PASS","")</f>
      </c>
    </row>
    <row r="97" spans="1:9" ht="15">
      <c r="A97" s="22">
        <f>+'Federal Information'!E10&amp;""</f>
      </c>
      <c r="B97" s="22">
        <f>+'Federal Information'!E12&amp;""</f>
      </c>
      <c r="C97" s="22">
        <f>+'Federal Information'!E13&amp;""</f>
      </c>
      <c r="D97" s="24" t="s">
        <v>135</v>
      </c>
      <c r="E97" s="25">
        <v>10111</v>
      </c>
      <c r="F97" s="26"/>
      <c r="G97" s="26">
        <f>+Measures!K310&amp;""</f>
      </c>
      <c r="I97" s="22">
        <f>IF((OR(G97="YES")),"PASS","")</f>
      </c>
    </row>
    <row r="98" spans="1:9" ht="15">
      <c r="A98" s="22">
        <f>+'Federal Information'!E10&amp;""</f>
      </c>
      <c r="B98" s="22">
        <f>+'Federal Information'!E12&amp;""</f>
      </c>
      <c r="C98" s="22">
        <f>+'Federal Information'!E13&amp;""</f>
      </c>
      <c r="D98" s="24" t="s">
        <v>135</v>
      </c>
      <c r="E98" s="25">
        <v>10112</v>
      </c>
      <c r="F98" s="26"/>
      <c r="G98" s="26">
        <f>+Measures!K304&amp;""</f>
      </c>
      <c r="I98" s="22">
        <f>IF((OR(G98="YES")),"PASS","")</f>
      </c>
    </row>
    <row r="99" spans="1:9" ht="15">
      <c r="A99" s="22">
        <f>+'Federal Information'!E10&amp;""</f>
      </c>
      <c r="B99" s="22">
        <f>+'Federal Information'!E12&amp;""</f>
      </c>
      <c r="C99" s="22">
        <f>+'Federal Information'!E13&amp;""</f>
      </c>
      <c r="D99" s="24" t="s">
        <v>135</v>
      </c>
      <c r="E99" s="25">
        <v>10113</v>
      </c>
      <c r="F99" s="26"/>
      <c r="G99" s="26">
        <f>+Measures!K305&amp;""</f>
      </c>
      <c r="I99" s="22">
        <f>IF((OR(G99="YES")),"PASS","")</f>
      </c>
    </row>
    <row r="100" spans="1:9" ht="15">
      <c r="A100" s="22">
        <f>+'Federal Information'!E10&amp;""</f>
      </c>
      <c r="B100" s="22">
        <f>+'Federal Information'!E12&amp;""</f>
      </c>
      <c r="C100" s="22">
        <f>+'Federal Information'!E13&amp;""</f>
      </c>
      <c r="D100" s="24" t="s">
        <v>135</v>
      </c>
      <c r="E100" s="25">
        <v>10114</v>
      </c>
      <c r="F100" s="26"/>
      <c r="G100" s="26">
        <f>+Measures!K306&amp;""</f>
      </c>
      <c r="I100" s="22">
        <f>IF((OR(G100="YES")),"PASS","")</f>
      </c>
    </row>
  </sheetData>
  <sheetProtection sheet="1" objects="1" scenario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A2:V297"/>
  <sheetViews>
    <sheetView zoomScale="90" zoomScaleNormal="90" zoomScalePageLayoutView="50" workbookViewId="0" topLeftCell="A1">
      <selection activeCell="K22" sqref="K22"/>
    </sheetView>
  </sheetViews>
  <sheetFormatPr defaultColWidth="9.140625" defaultRowHeight="15"/>
  <cols>
    <col min="1" max="1" width="15.7109375" style="63" customWidth="1"/>
    <col min="2" max="10" width="10.7109375" style="1" customWidth="1"/>
    <col min="11" max="11" width="18.7109375" style="81" customWidth="1"/>
    <col min="12" max="12" width="13.00390625" style="85" customWidth="1"/>
    <col min="13" max="13" width="30.421875" style="63" bestFit="1" customWidth="1"/>
    <col min="14" max="14" width="9.140625" style="123" customWidth="1"/>
    <col min="15" max="16384" width="9.140625" style="1" customWidth="1"/>
  </cols>
  <sheetData>
    <row r="2" spans="1:22" ht="23.25">
      <c r="A2" s="2" t="s">
        <v>0</v>
      </c>
      <c r="P2" s="11"/>
      <c r="Q2" s="12"/>
      <c r="R2" s="12"/>
      <c r="S2" s="12"/>
      <c r="T2" s="12"/>
      <c r="U2" s="12"/>
      <c r="V2" s="12"/>
    </row>
    <row r="3" spans="1:14" s="63" customFormat="1" ht="21">
      <c r="A3" s="105" t="s">
        <v>1</v>
      </c>
      <c r="B3" s="62"/>
      <c r="C3" s="62"/>
      <c r="D3" s="62"/>
      <c r="K3" s="81"/>
      <c r="L3" s="85"/>
      <c r="N3" s="123"/>
    </row>
    <row r="4" spans="1:14" s="63" customFormat="1" ht="21">
      <c r="A4" s="105" t="s">
        <v>247</v>
      </c>
      <c r="B4" s="62"/>
      <c r="C4" s="62"/>
      <c r="D4" s="62"/>
      <c r="K4" s="81"/>
      <c r="L4" s="85"/>
      <c r="N4" s="123"/>
    </row>
    <row r="5" ht="21" hidden="1"/>
    <row r="7" spans="1:14" ht="21">
      <c r="A7" s="197" t="s">
        <v>31</v>
      </c>
      <c r="B7" s="197"/>
      <c r="C7" s="197"/>
      <c r="D7" s="197"/>
      <c r="E7" s="197"/>
      <c r="F7" s="197"/>
      <c r="G7" s="197"/>
      <c r="M7" s="106" t="s">
        <v>76</v>
      </c>
      <c r="N7" s="124" t="str">
        <f>+MEIPASSDBconversionhideXLS1!J3</f>
        <v>FAIL</v>
      </c>
    </row>
    <row r="9" spans="1:11" ht="21">
      <c r="A9" s="206" t="s">
        <v>2</v>
      </c>
      <c r="B9" s="207"/>
      <c r="C9" s="245" t="s">
        <v>89</v>
      </c>
      <c r="D9" s="245"/>
      <c r="E9" s="245"/>
      <c r="F9" s="245"/>
      <c r="G9" s="245"/>
      <c r="H9" s="245"/>
      <c r="I9" s="245"/>
      <c r="J9" s="245"/>
      <c r="K9" s="245"/>
    </row>
    <row r="10" spans="1:11" ht="21">
      <c r="A10" s="208"/>
      <c r="B10" s="209"/>
      <c r="C10" s="245"/>
      <c r="D10" s="245"/>
      <c r="E10" s="245"/>
      <c r="F10" s="245"/>
      <c r="G10" s="245"/>
      <c r="H10" s="245"/>
      <c r="I10" s="245"/>
      <c r="J10" s="245"/>
      <c r="K10" s="245"/>
    </row>
    <row r="11" spans="1:11" ht="9.75" customHeight="1">
      <c r="A11" s="210"/>
      <c r="B11" s="211"/>
      <c r="C11" s="245"/>
      <c r="D11" s="245"/>
      <c r="E11" s="245"/>
      <c r="F11" s="245"/>
      <c r="G11" s="245"/>
      <c r="H11" s="245"/>
      <c r="I11" s="245"/>
      <c r="J11" s="245"/>
      <c r="K11" s="245"/>
    </row>
    <row r="12" spans="1:11" ht="21">
      <c r="A12" s="146" t="s">
        <v>3</v>
      </c>
      <c r="B12" s="147"/>
      <c r="C12" s="189" t="s">
        <v>41</v>
      </c>
      <c r="D12" s="190"/>
      <c r="E12" s="190"/>
      <c r="F12" s="190"/>
      <c r="G12" s="190"/>
      <c r="H12" s="190"/>
      <c r="I12" s="190"/>
      <c r="J12" s="190"/>
      <c r="K12" s="191"/>
    </row>
    <row r="13" spans="1:11" ht="21">
      <c r="A13" s="148"/>
      <c r="B13" s="149"/>
      <c r="C13" s="212"/>
      <c r="D13" s="213"/>
      <c r="E13" s="213"/>
      <c r="F13" s="213"/>
      <c r="G13" s="213"/>
      <c r="H13" s="213"/>
      <c r="I13" s="213"/>
      <c r="J13" s="213"/>
      <c r="K13" s="214"/>
    </row>
    <row r="14" spans="1:11" ht="21">
      <c r="A14" s="148"/>
      <c r="B14" s="149"/>
      <c r="C14" s="212"/>
      <c r="D14" s="213"/>
      <c r="E14" s="213"/>
      <c r="F14" s="213"/>
      <c r="G14" s="213"/>
      <c r="H14" s="213"/>
      <c r="I14" s="213"/>
      <c r="J14" s="213"/>
      <c r="K14" s="214"/>
    </row>
    <row r="15" spans="1:11" ht="65.25" customHeight="1">
      <c r="A15" s="148"/>
      <c r="B15" s="149"/>
      <c r="C15" s="212"/>
      <c r="D15" s="213"/>
      <c r="E15" s="213"/>
      <c r="F15" s="213"/>
      <c r="G15" s="213"/>
      <c r="H15" s="213"/>
      <c r="I15" s="213"/>
      <c r="J15" s="213"/>
      <c r="K15" s="214"/>
    </row>
    <row r="16" spans="1:11" ht="4.5" customHeight="1">
      <c r="A16" s="148"/>
      <c r="B16" s="149"/>
      <c r="C16" s="212"/>
      <c r="D16" s="213"/>
      <c r="E16" s="213"/>
      <c r="F16" s="213"/>
      <c r="G16" s="213"/>
      <c r="H16" s="213"/>
      <c r="I16" s="213"/>
      <c r="J16" s="213"/>
      <c r="K16" s="214"/>
    </row>
    <row r="17" spans="1:11" ht="13.5" customHeight="1" hidden="1">
      <c r="A17" s="150"/>
      <c r="B17" s="151"/>
      <c r="C17" s="192"/>
      <c r="D17" s="193"/>
      <c r="E17" s="193"/>
      <c r="F17" s="193"/>
      <c r="G17" s="193"/>
      <c r="H17" s="193"/>
      <c r="I17" s="193"/>
      <c r="J17" s="193"/>
      <c r="K17" s="194"/>
    </row>
    <row r="18" spans="1:11" ht="21">
      <c r="A18" s="183" t="s">
        <v>4</v>
      </c>
      <c r="B18" s="184"/>
      <c r="C18" s="253" t="s">
        <v>5</v>
      </c>
      <c r="D18" s="224"/>
      <c r="E18" s="224"/>
      <c r="F18" s="224"/>
      <c r="G18" s="224"/>
      <c r="H18" s="224"/>
      <c r="I18" s="224"/>
      <c r="J18" s="224"/>
      <c r="K18" s="225"/>
    </row>
    <row r="20" spans="1:5" ht="21">
      <c r="A20" s="188" t="s">
        <v>6</v>
      </c>
      <c r="B20" s="188"/>
      <c r="C20" s="188"/>
      <c r="D20" s="188"/>
      <c r="E20" s="188"/>
    </row>
    <row r="22" spans="1:11" ht="43.5" customHeight="1">
      <c r="A22" s="254" t="s">
        <v>7</v>
      </c>
      <c r="B22" s="254"/>
      <c r="C22" s="254"/>
      <c r="D22" s="254"/>
      <c r="E22" s="254"/>
      <c r="F22" s="254"/>
      <c r="G22" s="254"/>
      <c r="H22" s="254"/>
      <c r="I22" s="254"/>
      <c r="J22" s="254"/>
      <c r="K22" s="82"/>
    </row>
    <row r="23" spans="1:11" ht="42.75" customHeight="1">
      <c r="A23" s="254" t="s">
        <v>90</v>
      </c>
      <c r="B23" s="254"/>
      <c r="C23" s="254"/>
      <c r="D23" s="254"/>
      <c r="E23" s="254"/>
      <c r="F23" s="254"/>
      <c r="G23" s="254"/>
      <c r="H23" s="254"/>
      <c r="I23" s="254"/>
      <c r="J23" s="254"/>
      <c r="K23" s="118"/>
    </row>
    <row r="25" spans="1:14" ht="21">
      <c r="A25" s="197" t="s">
        <v>30</v>
      </c>
      <c r="B25" s="197"/>
      <c r="C25" s="197"/>
      <c r="D25" s="197"/>
      <c r="E25" s="197"/>
      <c r="F25" s="197"/>
      <c r="M25" s="106" t="s">
        <v>77</v>
      </c>
      <c r="N25" s="124" t="str">
        <f>+MEIPASSDBconversionhideXLS1!J7</f>
        <v>FAIL</v>
      </c>
    </row>
    <row r="27" spans="1:11" ht="45.75" customHeight="1">
      <c r="A27" s="206" t="s">
        <v>2</v>
      </c>
      <c r="B27" s="207"/>
      <c r="C27" s="245" t="s">
        <v>8</v>
      </c>
      <c r="D27" s="245"/>
      <c r="E27" s="245"/>
      <c r="F27" s="245"/>
      <c r="G27" s="245"/>
      <c r="H27" s="245"/>
      <c r="I27" s="245"/>
      <c r="J27" s="245"/>
      <c r="K27" s="245"/>
    </row>
    <row r="28" spans="1:11" ht="21">
      <c r="A28" s="146" t="s">
        <v>3</v>
      </c>
      <c r="B28" s="147"/>
      <c r="C28" s="189" t="s">
        <v>185</v>
      </c>
      <c r="D28" s="190"/>
      <c r="E28" s="190"/>
      <c r="F28" s="190"/>
      <c r="G28" s="190"/>
      <c r="H28" s="190"/>
      <c r="I28" s="190"/>
      <c r="J28" s="190"/>
      <c r="K28" s="191"/>
    </row>
    <row r="29" spans="1:11" ht="21">
      <c r="A29" s="148"/>
      <c r="B29" s="149"/>
      <c r="C29" s="212"/>
      <c r="D29" s="213"/>
      <c r="E29" s="213"/>
      <c r="F29" s="213"/>
      <c r="G29" s="213"/>
      <c r="H29" s="213"/>
      <c r="I29" s="213"/>
      <c r="J29" s="213"/>
      <c r="K29" s="214"/>
    </row>
    <row r="30" spans="1:11" ht="21">
      <c r="A30" s="148"/>
      <c r="B30" s="149"/>
      <c r="C30" s="212"/>
      <c r="D30" s="213"/>
      <c r="E30" s="213"/>
      <c r="F30" s="213"/>
      <c r="G30" s="213"/>
      <c r="H30" s="213"/>
      <c r="I30" s="213"/>
      <c r="J30" s="213"/>
      <c r="K30" s="214"/>
    </row>
    <row r="31" spans="1:11" ht="21">
      <c r="A31" s="148"/>
      <c r="B31" s="149"/>
      <c r="C31" s="212"/>
      <c r="D31" s="213"/>
      <c r="E31" s="213"/>
      <c r="F31" s="213"/>
      <c r="G31" s="213"/>
      <c r="H31" s="213"/>
      <c r="I31" s="213"/>
      <c r="J31" s="213"/>
      <c r="K31" s="214"/>
    </row>
    <row r="32" spans="1:11" ht="21">
      <c r="A32" s="148"/>
      <c r="B32" s="149"/>
      <c r="C32" s="212"/>
      <c r="D32" s="213"/>
      <c r="E32" s="213"/>
      <c r="F32" s="213"/>
      <c r="G32" s="213"/>
      <c r="H32" s="213"/>
      <c r="I32" s="213"/>
      <c r="J32" s="213"/>
      <c r="K32" s="214"/>
    </row>
    <row r="33" spans="1:11" ht="21">
      <c r="A33" s="148"/>
      <c r="B33" s="149"/>
      <c r="C33" s="212"/>
      <c r="D33" s="213"/>
      <c r="E33" s="213"/>
      <c r="F33" s="213"/>
      <c r="G33" s="213"/>
      <c r="H33" s="213"/>
      <c r="I33" s="213"/>
      <c r="J33" s="213"/>
      <c r="K33" s="214"/>
    </row>
    <row r="34" spans="1:11" ht="21">
      <c r="A34" s="148"/>
      <c r="B34" s="149"/>
      <c r="C34" s="212"/>
      <c r="D34" s="213"/>
      <c r="E34" s="213"/>
      <c r="F34" s="213"/>
      <c r="G34" s="213"/>
      <c r="H34" s="213"/>
      <c r="I34" s="213"/>
      <c r="J34" s="213"/>
      <c r="K34" s="214"/>
    </row>
    <row r="35" spans="1:11" ht="56.25" customHeight="1">
      <c r="A35" s="148"/>
      <c r="B35" s="149"/>
      <c r="C35" s="212"/>
      <c r="D35" s="213"/>
      <c r="E35" s="213"/>
      <c r="F35" s="213"/>
      <c r="G35" s="213"/>
      <c r="H35" s="213"/>
      <c r="I35" s="213"/>
      <c r="J35" s="213"/>
      <c r="K35" s="214"/>
    </row>
    <row r="36" spans="1:11" ht="52.5" customHeight="1">
      <c r="A36" s="215" t="s">
        <v>21</v>
      </c>
      <c r="B36" s="215"/>
      <c r="C36" s="245" t="s">
        <v>24</v>
      </c>
      <c r="D36" s="245"/>
      <c r="E36" s="245"/>
      <c r="F36" s="245"/>
      <c r="G36" s="245"/>
      <c r="H36" s="245"/>
      <c r="I36" s="245"/>
      <c r="J36" s="245"/>
      <c r="K36" s="245"/>
    </row>
    <row r="37" spans="1:11" ht="21">
      <c r="A37" s="80"/>
      <c r="B37" s="35"/>
      <c r="C37" s="35"/>
      <c r="D37" s="35"/>
      <c r="E37" s="35"/>
      <c r="F37" s="35"/>
      <c r="G37" s="35"/>
      <c r="H37" s="35"/>
      <c r="I37" s="35"/>
      <c r="J37" s="35"/>
      <c r="K37" s="83"/>
    </row>
    <row r="38" spans="1:10" ht="21">
      <c r="A38" s="196" t="s">
        <v>22</v>
      </c>
      <c r="B38" s="196"/>
      <c r="C38" s="196"/>
      <c r="D38" s="196"/>
      <c r="E38" s="196"/>
      <c r="F38" s="196"/>
      <c r="G38" s="196"/>
      <c r="H38" s="196"/>
      <c r="I38" s="196"/>
      <c r="J38" s="196"/>
    </row>
    <row r="39" spans="1:12" ht="21">
      <c r="A39" s="238" t="s">
        <v>57</v>
      </c>
      <c r="B39" s="239"/>
      <c r="C39" s="239"/>
      <c r="D39" s="239"/>
      <c r="E39" s="239"/>
      <c r="F39" s="239"/>
      <c r="G39" s="239"/>
      <c r="H39" s="239"/>
      <c r="I39" s="239"/>
      <c r="J39" s="240"/>
      <c r="K39" s="82"/>
      <c r="L39" s="156"/>
    </row>
    <row r="40" ht="21">
      <c r="K40" s="119"/>
    </row>
    <row r="41" spans="1:11" ht="21">
      <c r="A41" s="183" t="s">
        <v>4</v>
      </c>
      <c r="B41" s="184"/>
      <c r="C41" s="245" t="s">
        <v>86</v>
      </c>
      <c r="D41" s="245"/>
      <c r="E41" s="245"/>
      <c r="F41" s="245"/>
      <c r="G41" s="245"/>
      <c r="H41" s="245"/>
      <c r="I41" s="245"/>
      <c r="J41" s="245"/>
      <c r="K41" s="82"/>
    </row>
    <row r="42" spans="1:11" ht="21">
      <c r="A42" s="112"/>
      <c r="B42" s="7"/>
      <c r="C42" s="7"/>
      <c r="D42" s="7"/>
      <c r="E42" s="7"/>
      <c r="F42" s="7"/>
      <c r="G42" s="7"/>
      <c r="H42" s="7"/>
      <c r="I42" s="7"/>
      <c r="J42" s="7"/>
      <c r="K42" s="83"/>
    </row>
    <row r="43" spans="1:11" ht="21">
      <c r="A43" s="277" t="s">
        <v>23</v>
      </c>
      <c r="B43" s="277"/>
      <c r="C43" s="277"/>
      <c r="D43" s="277"/>
      <c r="E43" s="277"/>
      <c r="F43" s="277"/>
      <c r="G43" s="277"/>
      <c r="H43" s="277"/>
      <c r="I43" s="277"/>
      <c r="J43" s="277"/>
      <c r="K43" s="82"/>
    </row>
    <row r="44" spans="1:11" ht="21">
      <c r="A44" s="113"/>
      <c r="B44" s="6"/>
      <c r="C44" s="7"/>
      <c r="D44" s="7"/>
      <c r="E44" s="7"/>
      <c r="F44" s="7"/>
      <c r="G44" s="7"/>
      <c r="H44" s="7"/>
      <c r="I44" s="7"/>
      <c r="J44" s="7"/>
      <c r="K44" s="120"/>
    </row>
    <row r="45" spans="1:14" s="18" customFormat="1" ht="21">
      <c r="A45" s="226" t="s">
        <v>32</v>
      </c>
      <c r="B45" s="226"/>
      <c r="C45" s="226"/>
      <c r="D45" s="226"/>
      <c r="E45" s="226"/>
      <c r="F45" s="226"/>
      <c r="G45" s="226"/>
      <c r="H45" s="226"/>
      <c r="K45" s="81"/>
      <c r="L45" s="85"/>
      <c r="M45" s="107" t="s">
        <v>78</v>
      </c>
      <c r="N45" s="124" t="str">
        <f>+MEIPASSDBconversionhideXLS1!J14</f>
        <v>FAIL</v>
      </c>
    </row>
    <row r="47" spans="1:11" ht="21">
      <c r="A47" s="206" t="s">
        <v>2</v>
      </c>
      <c r="B47" s="207"/>
      <c r="C47" s="245" t="s">
        <v>9</v>
      </c>
      <c r="D47" s="245"/>
      <c r="E47" s="245"/>
      <c r="F47" s="245"/>
      <c r="G47" s="245"/>
      <c r="H47" s="245"/>
      <c r="I47" s="245"/>
      <c r="J47" s="245"/>
      <c r="K47" s="245"/>
    </row>
    <row r="48" spans="1:11" ht="21">
      <c r="A48" s="208"/>
      <c r="B48" s="209"/>
      <c r="C48" s="245"/>
      <c r="D48" s="245"/>
      <c r="E48" s="245"/>
      <c r="F48" s="245"/>
      <c r="G48" s="245"/>
      <c r="H48" s="245"/>
      <c r="I48" s="245"/>
      <c r="J48" s="245"/>
      <c r="K48" s="245"/>
    </row>
    <row r="49" spans="1:11" ht="31.5" customHeight="1">
      <c r="A49" s="210"/>
      <c r="B49" s="211"/>
      <c r="C49" s="245"/>
      <c r="D49" s="245"/>
      <c r="E49" s="245"/>
      <c r="F49" s="245"/>
      <c r="G49" s="245"/>
      <c r="H49" s="245"/>
      <c r="I49" s="245"/>
      <c r="J49" s="245"/>
      <c r="K49" s="245"/>
    </row>
    <row r="50" spans="1:11" ht="21">
      <c r="A50" s="146" t="s">
        <v>3</v>
      </c>
      <c r="B50" s="147"/>
      <c r="C50" s="189" t="s">
        <v>186</v>
      </c>
      <c r="D50" s="190"/>
      <c r="E50" s="190"/>
      <c r="F50" s="190"/>
      <c r="G50" s="190"/>
      <c r="H50" s="190"/>
      <c r="I50" s="190"/>
      <c r="J50" s="190"/>
      <c r="K50" s="191"/>
    </row>
    <row r="51" spans="1:11" ht="21">
      <c r="A51" s="148"/>
      <c r="B51" s="149"/>
      <c r="C51" s="212"/>
      <c r="D51" s="213"/>
      <c r="E51" s="213"/>
      <c r="F51" s="213"/>
      <c r="G51" s="213"/>
      <c r="H51" s="213"/>
      <c r="I51" s="213"/>
      <c r="J51" s="213"/>
      <c r="K51" s="214"/>
    </row>
    <row r="52" spans="1:11" ht="21">
      <c r="A52" s="148"/>
      <c r="B52" s="149"/>
      <c r="C52" s="212"/>
      <c r="D52" s="213"/>
      <c r="E52" s="213"/>
      <c r="F52" s="213"/>
      <c r="G52" s="213"/>
      <c r="H52" s="213"/>
      <c r="I52" s="213"/>
      <c r="J52" s="213"/>
      <c r="K52" s="214"/>
    </row>
    <row r="53" spans="1:11" ht="21">
      <c r="A53" s="148"/>
      <c r="B53" s="149"/>
      <c r="C53" s="212"/>
      <c r="D53" s="213"/>
      <c r="E53" s="213"/>
      <c r="F53" s="213"/>
      <c r="G53" s="213"/>
      <c r="H53" s="213"/>
      <c r="I53" s="213"/>
      <c r="J53" s="213"/>
      <c r="K53" s="214"/>
    </row>
    <row r="54" spans="1:11" ht="21">
      <c r="A54" s="148"/>
      <c r="B54" s="149"/>
      <c r="C54" s="212"/>
      <c r="D54" s="213"/>
      <c r="E54" s="213"/>
      <c r="F54" s="213"/>
      <c r="G54" s="213"/>
      <c r="H54" s="213"/>
      <c r="I54" s="213"/>
      <c r="J54" s="213"/>
      <c r="K54" s="214"/>
    </row>
    <row r="55" spans="1:11" ht="80.25" customHeight="1">
      <c r="A55" s="150"/>
      <c r="B55" s="151"/>
      <c r="C55" s="192"/>
      <c r="D55" s="193"/>
      <c r="E55" s="193"/>
      <c r="F55" s="193"/>
      <c r="G55" s="193"/>
      <c r="H55" s="193"/>
      <c r="I55" s="193"/>
      <c r="J55" s="193"/>
      <c r="K55" s="194"/>
    </row>
    <row r="56" spans="1:11" ht="21">
      <c r="A56" s="274" t="s">
        <v>4</v>
      </c>
      <c r="B56" s="207"/>
      <c r="C56" s="245" t="s">
        <v>187</v>
      </c>
      <c r="D56" s="245"/>
      <c r="E56" s="245"/>
      <c r="F56" s="245"/>
      <c r="G56" s="245"/>
      <c r="H56" s="245"/>
      <c r="I56" s="245"/>
      <c r="J56" s="245"/>
      <c r="K56" s="245"/>
    </row>
    <row r="57" spans="1:11" ht="21">
      <c r="A57" s="275"/>
      <c r="B57" s="209"/>
      <c r="C57" s="245"/>
      <c r="D57" s="245"/>
      <c r="E57" s="245"/>
      <c r="F57" s="245"/>
      <c r="G57" s="245"/>
      <c r="H57" s="245"/>
      <c r="I57" s="245"/>
      <c r="J57" s="245"/>
      <c r="K57" s="245"/>
    </row>
    <row r="58" spans="1:11" ht="21">
      <c r="A58" s="275"/>
      <c r="B58" s="209"/>
      <c r="C58" s="245"/>
      <c r="D58" s="245"/>
      <c r="E58" s="245"/>
      <c r="F58" s="245"/>
      <c r="G58" s="245"/>
      <c r="H58" s="245"/>
      <c r="I58" s="245"/>
      <c r="J58" s="245"/>
      <c r="K58" s="245"/>
    </row>
    <row r="59" spans="1:11" ht="21">
      <c r="A59" s="275"/>
      <c r="B59" s="209"/>
      <c r="C59" s="245"/>
      <c r="D59" s="245"/>
      <c r="E59" s="245"/>
      <c r="F59" s="245"/>
      <c r="G59" s="245"/>
      <c r="H59" s="245"/>
      <c r="I59" s="245"/>
      <c r="J59" s="245"/>
      <c r="K59" s="245"/>
    </row>
    <row r="60" spans="1:11" ht="21">
      <c r="A60" s="275"/>
      <c r="B60" s="209"/>
      <c r="C60" s="245"/>
      <c r="D60" s="245"/>
      <c r="E60" s="245"/>
      <c r="F60" s="245"/>
      <c r="G60" s="245"/>
      <c r="H60" s="245"/>
      <c r="I60" s="245"/>
      <c r="J60" s="245"/>
      <c r="K60" s="245"/>
    </row>
    <row r="61" spans="1:11" ht="21">
      <c r="A61" s="275"/>
      <c r="B61" s="209"/>
      <c r="C61" s="245"/>
      <c r="D61" s="245"/>
      <c r="E61" s="245"/>
      <c r="F61" s="245"/>
      <c r="G61" s="245"/>
      <c r="H61" s="245"/>
      <c r="I61" s="245"/>
      <c r="J61" s="245"/>
      <c r="K61" s="245"/>
    </row>
    <row r="62" spans="1:11" ht="155.25" customHeight="1">
      <c r="A62" s="276"/>
      <c r="B62" s="211"/>
      <c r="C62" s="245"/>
      <c r="D62" s="245"/>
      <c r="E62" s="245"/>
      <c r="F62" s="245"/>
      <c r="G62" s="245"/>
      <c r="H62" s="245"/>
      <c r="I62" s="245"/>
      <c r="J62" s="245"/>
      <c r="K62" s="245"/>
    </row>
    <row r="63" ht="21" customHeight="1"/>
    <row r="64" spans="1:11" ht="26.25" customHeight="1">
      <c r="A64" s="251" t="s">
        <v>6</v>
      </c>
      <c r="B64" s="251"/>
      <c r="C64" s="251"/>
      <c r="D64" s="251"/>
      <c r="E64" s="251"/>
      <c r="F64" s="35"/>
      <c r="G64" s="35"/>
      <c r="H64" s="35"/>
      <c r="I64" s="35"/>
      <c r="J64" s="35"/>
      <c r="K64" s="83"/>
    </row>
    <row r="65" spans="1:12" ht="21">
      <c r="A65" s="108"/>
      <c r="B65" s="8"/>
      <c r="C65" s="8"/>
      <c r="D65" s="8"/>
      <c r="E65" s="8"/>
      <c r="F65" s="8"/>
      <c r="G65" s="8"/>
      <c r="H65" s="8"/>
      <c r="I65" s="8"/>
      <c r="J65" s="8"/>
      <c r="K65" s="83"/>
      <c r="L65" s="115"/>
    </row>
    <row r="66" spans="1:11" ht="25.5" customHeight="1">
      <c r="A66" s="262" t="s">
        <v>4</v>
      </c>
      <c r="B66" s="263"/>
      <c r="C66" s="264" t="s">
        <v>87</v>
      </c>
      <c r="D66" s="265"/>
      <c r="E66" s="265"/>
      <c r="F66" s="265"/>
      <c r="G66" s="265"/>
      <c r="H66" s="265"/>
      <c r="I66" s="265"/>
      <c r="J66" s="266"/>
      <c r="K66" s="82"/>
    </row>
    <row r="67" spans="1:12" ht="15" customHeight="1">
      <c r="A67" s="72"/>
      <c r="B67" s="20"/>
      <c r="C67" s="20"/>
      <c r="D67" s="20"/>
      <c r="E67" s="20"/>
      <c r="F67" s="20"/>
      <c r="G67" s="20"/>
      <c r="H67" s="20"/>
      <c r="I67" s="20"/>
      <c r="J67" s="20"/>
      <c r="K67" s="121"/>
      <c r="L67" s="157"/>
    </row>
    <row r="68" spans="1:12" ht="15" customHeight="1">
      <c r="A68" s="204" t="s">
        <v>188</v>
      </c>
      <c r="B68" s="205"/>
      <c r="C68" s="205"/>
      <c r="D68" s="205"/>
      <c r="E68" s="205"/>
      <c r="F68" s="205"/>
      <c r="G68" s="205"/>
      <c r="H68" s="205"/>
      <c r="I68" s="205"/>
      <c r="J68" s="205"/>
      <c r="K68" s="205"/>
      <c r="L68" s="115"/>
    </row>
    <row r="69" spans="1:12" ht="29.25" customHeight="1">
      <c r="A69" s="243"/>
      <c r="B69" s="244"/>
      <c r="C69" s="244"/>
      <c r="D69" s="244"/>
      <c r="E69" s="244"/>
      <c r="F69" s="244"/>
      <c r="G69" s="244"/>
      <c r="H69" s="244"/>
      <c r="I69" s="244"/>
      <c r="J69" s="244"/>
      <c r="K69" s="244"/>
      <c r="L69" s="115"/>
    </row>
    <row r="70" spans="1:12" ht="27" customHeight="1">
      <c r="A70" s="185" t="s">
        <v>178</v>
      </c>
      <c r="B70" s="186"/>
      <c r="C70" s="186"/>
      <c r="D70" s="186"/>
      <c r="E70" s="186"/>
      <c r="F70" s="186"/>
      <c r="G70" s="186"/>
      <c r="H70" s="186"/>
      <c r="I70" s="186"/>
      <c r="J70" s="187"/>
      <c r="K70" s="82"/>
      <c r="L70" s="158">
        <f>_xlfn.IFERROR((K70/K71)*100,0)</f>
        <v>0</v>
      </c>
    </row>
    <row r="71" spans="1:12" ht="42.75" customHeight="1">
      <c r="A71" s="185" t="s">
        <v>179</v>
      </c>
      <c r="B71" s="186"/>
      <c r="C71" s="186"/>
      <c r="D71" s="186"/>
      <c r="E71" s="186"/>
      <c r="F71" s="186"/>
      <c r="G71" s="186"/>
      <c r="H71" s="186"/>
      <c r="I71" s="186"/>
      <c r="J71" s="187"/>
      <c r="K71" s="82"/>
      <c r="L71" s="157"/>
    </row>
    <row r="72" spans="1:12" ht="15" customHeight="1">
      <c r="A72" s="72"/>
      <c r="B72" s="20"/>
      <c r="C72" s="20"/>
      <c r="D72" s="20"/>
      <c r="E72" s="20"/>
      <c r="F72" s="20"/>
      <c r="G72" s="20"/>
      <c r="H72" s="20"/>
      <c r="I72" s="20"/>
      <c r="J72" s="20"/>
      <c r="K72" s="121"/>
      <c r="L72" s="157"/>
    </row>
    <row r="73" spans="1:12" ht="28.5" customHeight="1">
      <c r="A73" s="183" t="s">
        <v>4</v>
      </c>
      <c r="B73" s="184"/>
      <c r="C73" s="185" t="s">
        <v>91</v>
      </c>
      <c r="D73" s="186"/>
      <c r="E73" s="186"/>
      <c r="F73" s="186"/>
      <c r="G73" s="186"/>
      <c r="H73" s="186"/>
      <c r="I73" s="186"/>
      <c r="J73" s="187"/>
      <c r="K73" s="82"/>
      <c r="L73" s="115"/>
    </row>
    <row r="74" spans="1:11" ht="27.75" customHeight="1">
      <c r="A74" s="183" t="s">
        <v>10</v>
      </c>
      <c r="B74" s="184"/>
      <c r="C74" s="185" t="s">
        <v>92</v>
      </c>
      <c r="D74" s="186"/>
      <c r="E74" s="186"/>
      <c r="F74" s="186"/>
      <c r="G74" s="186"/>
      <c r="H74" s="186"/>
      <c r="I74" s="186"/>
      <c r="J74" s="187"/>
      <c r="K74" s="82"/>
    </row>
    <row r="75" spans="1:12" ht="15" customHeight="1">
      <c r="A75" s="108"/>
      <c r="B75" s="8"/>
      <c r="C75" s="8"/>
      <c r="D75" s="8"/>
      <c r="E75" s="8"/>
      <c r="F75" s="8"/>
      <c r="G75" s="8"/>
      <c r="H75" s="8"/>
      <c r="I75" s="8"/>
      <c r="J75" s="8"/>
      <c r="K75" s="83"/>
      <c r="L75" s="115"/>
    </row>
    <row r="76" spans="1:12" ht="41.25" customHeight="1">
      <c r="A76" s="243" t="s">
        <v>94</v>
      </c>
      <c r="B76" s="244"/>
      <c r="C76" s="244"/>
      <c r="D76" s="244"/>
      <c r="E76" s="244"/>
      <c r="F76" s="244"/>
      <c r="G76" s="244"/>
      <c r="H76" s="244"/>
      <c r="I76" s="244"/>
      <c r="J76" s="244"/>
      <c r="K76" s="244"/>
      <c r="L76" s="115"/>
    </row>
    <row r="77" spans="1:12" ht="27.75" customHeight="1">
      <c r="A77" s="185" t="s">
        <v>178</v>
      </c>
      <c r="B77" s="186"/>
      <c r="C77" s="186"/>
      <c r="D77" s="186"/>
      <c r="E77" s="186"/>
      <c r="F77" s="186"/>
      <c r="G77" s="186"/>
      <c r="H77" s="186"/>
      <c r="I77" s="186"/>
      <c r="J77" s="187"/>
      <c r="K77" s="82"/>
      <c r="L77" s="158">
        <f>_xlfn.IFERROR((K77/K78)*100,0)</f>
        <v>0</v>
      </c>
    </row>
    <row r="78" spans="1:12" ht="41.25" customHeight="1">
      <c r="A78" s="264" t="s">
        <v>180</v>
      </c>
      <c r="B78" s="265"/>
      <c r="C78" s="265"/>
      <c r="D78" s="265"/>
      <c r="E78" s="265"/>
      <c r="F78" s="265"/>
      <c r="G78" s="265"/>
      <c r="H78" s="265"/>
      <c r="I78" s="265"/>
      <c r="J78" s="266"/>
      <c r="K78" s="82"/>
      <c r="L78" s="155"/>
    </row>
    <row r="79" spans="1:12" ht="21">
      <c r="A79" s="108"/>
      <c r="B79" s="8"/>
      <c r="C79" s="8"/>
      <c r="D79" s="8"/>
      <c r="E79" s="8"/>
      <c r="F79" s="8"/>
      <c r="G79" s="8"/>
      <c r="H79" s="8"/>
      <c r="I79" s="8"/>
      <c r="J79" s="8"/>
      <c r="K79" s="83"/>
      <c r="L79" s="155"/>
    </row>
    <row r="80" spans="1:12" ht="21">
      <c r="A80" s="262" t="s">
        <v>4</v>
      </c>
      <c r="B80" s="263"/>
      <c r="C80" s="264" t="s">
        <v>56</v>
      </c>
      <c r="D80" s="265"/>
      <c r="E80" s="265"/>
      <c r="F80" s="265"/>
      <c r="G80" s="265"/>
      <c r="H80" s="265"/>
      <c r="I80" s="265"/>
      <c r="J80" s="266"/>
      <c r="K80" s="82"/>
      <c r="L80" s="115"/>
    </row>
    <row r="81" spans="1:12" ht="27" customHeight="1">
      <c r="A81" s="262" t="s">
        <v>10</v>
      </c>
      <c r="B81" s="263"/>
      <c r="C81" s="264" t="s">
        <v>93</v>
      </c>
      <c r="D81" s="265"/>
      <c r="E81" s="265"/>
      <c r="F81" s="265"/>
      <c r="G81" s="265"/>
      <c r="H81" s="265"/>
      <c r="I81" s="265"/>
      <c r="J81" s="266"/>
      <c r="K81" s="82"/>
      <c r="L81" s="115"/>
    </row>
    <row r="82" spans="1:12" ht="21">
      <c r="A82" s="108"/>
      <c r="B82" s="8"/>
      <c r="C82" s="8"/>
      <c r="D82" s="8"/>
      <c r="E82" s="8"/>
      <c r="F82" s="8"/>
      <c r="G82" s="8"/>
      <c r="H82" s="8"/>
      <c r="I82" s="8"/>
      <c r="J82" s="8"/>
      <c r="K82" s="83"/>
      <c r="L82" s="115"/>
    </row>
    <row r="83" spans="1:12" ht="15" customHeight="1">
      <c r="A83" s="204" t="s">
        <v>95</v>
      </c>
      <c r="B83" s="205"/>
      <c r="C83" s="205"/>
      <c r="D83" s="205"/>
      <c r="E83" s="205"/>
      <c r="F83" s="205"/>
      <c r="G83" s="205"/>
      <c r="H83" s="205"/>
      <c r="I83" s="205"/>
      <c r="J83" s="205"/>
      <c r="K83" s="205"/>
      <c r="L83" s="115"/>
    </row>
    <row r="84" spans="1:12" ht="28.5" customHeight="1">
      <c r="A84" s="243"/>
      <c r="B84" s="244"/>
      <c r="C84" s="244"/>
      <c r="D84" s="244"/>
      <c r="E84" s="244"/>
      <c r="F84" s="244"/>
      <c r="G84" s="244"/>
      <c r="H84" s="244"/>
      <c r="I84" s="244"/>
      <c r="J84" s="244"/>
      <c r="K84" s="244"/>
      <c r="L84" s="115"/>
    </row>
    <row r="85" spans="1:12" ht="32.25" customHeight="1">
      <c r="A85" s="264" t="s">
        <v>178</v>
      </c>
      <c r="B85" s="265"/>
      <c r="C85" s="265"/>
      <c r="D85" s="265"/>
      <c r="E85" s="265"/>
      <c r="F85" s="265"/>
      <c r="G85" s="265"/>
      <c r="H85" s="265"/>
      <c r="I85" s="265"/>
      <c r="J85" s="266"/>
      <c r="K85" s="82"/>
      <c r="L85" s="158">
        <f>_xlfn.IFERROR((K85/K86)*100,0)</f>
        <v>0</v>
      </c>
    </row>
    <row r="86" spans="1:12" ht="38.25" customHeight="1">
      <c r="A86" s="264" t="s">
        <v>181</v>
      </c>
      <c r="B86" s="265"/>
      <c r="C86" s="265"/>
      <c r="D86" s="265"/>
      <c r="E86" s="265"/>
      <c r="F86" s="265"/>
      <c r="G86" s="265"/>
      <c r="H86" s="265"/>
      <c r="I86" s="265"/>
      <c r="J86" s="266"/>
      <c r="K86" s="82"/>
      <c r="L86" s="157"/>
    </row>
    <row r="87" spans="1:12" ht="21">
      <c r="A87" s="75"/>
      <c r="B87" s="21"/>
      <c r="C87" s="21"/>
      <c r="D87" s="21"/>
      <c r="E87" s="21"/>
      <c r="F87" s="21"/>
      <c r="G87" s="21"/>
      <c r="H87" s="21"/>
      <c r="I87" s="8"/>
      <c r="J87" s="8"/>
      <c r="K87" s="83"/>
      <c r="L87" s="155"/>
    </row>
    <row r="88" spans="1:12" ht="21">
      <c r="A88" s="108"/>
      <c r="B88" s="8"/>
      <c r="C88" s="8"/>
      <c r="D88" s="8"/>
      <c r="E88" s="8"/>
      <c r="F88" s="8"/>
      <c r="G88" s="8"/>
      <c r="H88" s="8"/>
      <c r="I88" s="8"/>
      <c r="J88" s="8"/>
      <c r="K88" s="83"/>
      <c r="L88" s="115"/>
    </row>
    <row r="89" spans="1:14" s="18" customFormat="1" ht="21">
      <c r="A89" s="226" t="s">
        <v>33</v>
      </c>
      <c r="B89" s="226"/>
      <c r="C89" s="226"/>
      <c r="D89" s="226"/>
      <c r="E89" s="226"/>
      <c r="F89" s="226"/>
      <c r="K89" s="81"/>
      <c r="L89" s="85"/>
      <c r="M89" s="107" t="s">
        <v>79</v>
      </c>
      <c r="N89" s="124" t="str">
        <f>+MEIPASSDBconversionhideXLS1!J30</f>
        <v>FAIL</v>
      </c>
    </row>
    <row r="91" spans="1:11" ht="21">
      <c r="A91" s="206" t="s">
        <v>2</v>
      </c>
      <c r="B91" s="207"/>
      <c r="C91" s="185" t="s">
        <v>96</v>
      </c>
      <c r="D91" s="186"/>
      <c r="E91" s="186"/>
      <c r="F91" s="186"/>
      <c r="G91" s="186"/>
      <c r="H91" s="186"/>
      <c r="I91" s="186"/>
      <c r="J91" s="186"/>
      <c r="K91" s="187"/>
    </row>
    <row r="92" spans="1:11" ht="15" customHeight="1">
      <c r="A92" s="218" t="s">
        <v>3</v>
      </c>
      <c r="B92" s="219"/>
      <c r="C92" s="189" t="s">
        <v>189</v>
      </c>
      <c r="D92" s="190"/>
      <c r="E92" s="190"/>
      <c r="F92" s="190"/>
      <c r="G92" s="190"/>
      <c r="H92" s="190"/>
      <c r="I92" s="190"/>
      <c r="J92" s="190"/>
      <c r="K92" s="191"/>
    </row>
    <row r="93" spans="1:11" ht="33.75" customHeight="1">
      <c r="A93" s="220"/>
      <c r="B93" s="221"/>
      <c r="C93" s="192"/>
      <c r="D93" s="193"/>
      <c r="E93" s="193"/>
      <c r="F93" s="193"/>
      <c r="G93" s="193"/>
      <c r="H93" s="193"/>
      <c r="I93" s="193"/>
      <c r="J93" s="193"/>
      <c r="K93" s="194"/>
    </row>
    <row r="94" spans="1:11" ht="15" customHeight="1">
      <c r="A94" s="215" t="s">
        <v>4</v>
      </c>
      <c r="B94" s="215"/>
      <c r="C94" s="189" t="s">
        <v>190</v>
      </c>
      <c r="D94" s="190"/>
      <c r="E94" s="190"/>
      <c r="F94" s="190"/>
      <c r="G94" s="190"/>
      <c r="H94" s="190"/>
      <c r="I94" s="190"/>
      <c r="J94" s="190"/>
      <c r="K94" s="191"/>
    </row>
    <row r="95" spans="1:11" ht="21">
      <c r="A95" s="215"/>
      <c r="B95" s="215"/>
      <c r="C95" s="212"/>
      <c r="D95" s="213"/>
      <c r="E95" s="213"/>
      <c r="F95" s="213"/>
      <c r="G95" s="213"/>
      <c r="H95" s="213"/>
      <c r="I95" s="213"/>
      <c r="J95" s="213"/>
      <c r="K95" s="214"/>
    </row>
    <row r="96" spans="1:11" ht="21">
      <c r="A96" s="215"/>
      <c r="B96" s="215"/>
      <c r="C96" s="212"/>
      <c r="D96" s="213"/>
      <c r="E96" s="213"/>
      <c r="F96" s="213"/>
      <c r="G96" s="213"/>
      <c r="H96" s="213"/>
      <c r="I96" s="213"/>
      <c r="J96" s="213"/>
      <c r="K96" s="214"/>
    </row>
    <row r="97" spans="1:11" ht="21">
      <c r="A97" s="215"/>
      <c r="B97" s="215"/>
      <c r="C97" s="212"/>
      <c r="D97" s="213"/>
      <c r="E97" s="213"/>
      <c r="F97" s="213"/>
      <c r="G97" s="213"/>
      <c r="H97" s="213"/>
      <c r="I97" s="213"/>
      <c r="J97" s="213"/>
      <c r="K97" s="214"/>
    </row>
    <row r="98" spans="1:11" ht="51" customHeight="1">
      <c r="A98" s="215"/>
      <c r="B98" s="215"/>
      <c r="C98" s="192"/>
      <c r="D98" s="193"/>
      <c r="E98" s="193"/>
      <c r="F98" s="193"/>
      <c r="G98" s="193"/>
      <c r="H98" s="193"/>
      <c r="I98" s="193"/>
      <c r="J98" s="193"/>
      <c r="K98" s="194"/>
    </row>
    <row r="99" spans="6:11" ht="21">
      <c r="F99" s="35"/>
      <c r="G99" s="35"/>
      <c r="H99" s="35"/>
      <c r="I99" s="35"/>
      <c r="J99" s="35"/>
      <c r="K99" s="83"/>
    </row>
    <row r="100" spans="6:11" ht="21" hidden="1">
      <c r="F100" s="35"/>
      <c r="G100" s="35"/>
      <c r="H100" s="35"/>
      <c r="I100" s="35"/>
      <c r="J100" s="35"/>
      <c r="K100" s="83"/>
    </row>
    <row r="101" spans="1:11" ht="21">
      <c r="A101" s="188" t="s">
        <v>6</v>
      </c>
      <c r="B101" s="188"/>
      <c r="C101" s="188"/>
      <c r="D101" s="188"/>
      <c r="E101" s="188"/>
      <c r="F101" s="35"/>
      <c r="G101" s="35"/>
      <c r="H101" s="35"/>
      <c r="I101" s="35"/>
      <c r="J101" s="35"/>
      <c r="K101" s="83"/>
    </row>
    <row r="102" spans="1:11" ht="21">
      <c r="A102" s="54"/>
      <c r="B102" s="34"/>
      <c r="C102" s="34"/>
      <c r="D102" s="34"/>
      <c r="E102" s="34"/>
      <c r="F102" s="34"/>
      <c r="G102" s="34"/>
      <c r="H102" s="34"/>
      <c r="I102" s="34"/>
      <c r="J102" s="35"/>
      <c r="K102" s="83"/>
    </row>
    <row r="103" spans="1:13" ht="21">
      <c r="A103" s="183" t="s">
        <v>27</v>
      </c>
      <c r="B103" s="184"/>
      <c r="C103" s="185" t="s">
        <v>39</v>
      </c>
      <c r="D103" s="186"/>
      <c r="E103" s="186"/>
      <c r="F103" s="186"/>
      <c r="G103" s="186"/>
      <c r="H103" s="186"/>
      <c r="I103" s="186"/>
      <c r="J103" s="187"/>
      <c r="K103" s="82"/>
      <c r="L103" s="159"/>
      <c r="M103" s="66"/>
    </row>
    <row r="104" spans="1:13" ht="21">
      <c r="A104" s="183" t="s">
        <v>28</v>
      </c>
      <c r="B104" s="184"/>
      <c r="C104" s="185" t="s">
        <v>40</v>
      </c>
      <c r="D104" s="186"/>
      <c r="E104" s="186"/>
      <c r="F104" s="186"/>
      <c r="G104" s="186"/>
      <c r="H104" s="186"/>
      <c r="I104" s="186"/>
      <c r="J104" s="187"/>
      <c r="K104" s="82"/>
      <c r="L104" s="159"/>
      <c r="M104" s="66"/>
    </row>
    <row r="105" spans="10:11" ht="21">
      <c r="J105" s="16"/>
      <c r="K105" s="83"/>
    </row>
    <row r="106" spans="1:11" ht="21">
      <c r="A106" s="80"/>
      <c r="B106" s="16"/>
      <c r="C106" s="16"/>
      <c r="D106" s="16"/>
      <c r="E106" s="16"/>
      <c r="F106" s="16"/>
      <c r="G106" s="16"/>
      <c r="H106" s="16"/>
      <c r="I106" s="16"/>
      <c r="J106" s="16"/>
      <c r="K106" s="83"/>
    </row>
    <row r="107" spans="1:11" ht="21">
      <c r="A107" s="280" t="s">
        <v>26</v>
      </c>
      <c r="B107" s="280"/>
      <c r="C107" s="280"/>
      <c r="D107" s="280"/>
      <c r="E107" s="280"/>
      <c r="F107" s="280"/>
      <c r="G107" s="280"/>
      <c r="H107" s="280"/>
      <c r="I107" s="280"/>
      <c r="J107" s="280"/>
      <c r="K107" s="280"/>
    </row>
    <row r="108" spans="1:11" ht="21" customHeight="1">
      <c r="A108" s="205" t="s">
        <v>46</v>
      </c>
      <c r="B108" s="205"/>
      <c r="C108" s="205"/>
      <c r="D108" s="205"/>
      <c r="E108" s="205"/>
      <c r="F108" s="205"/>
      <c r="G108" s="205"/>
      <c r="H108" s="205"/>
      <c r="I108" s="205"/>
      <c r="J108" s="205"/>
      <c r="K108" s="205"/>
    </row>
    <row r="109" spans="1:12" ht="51.75" customHeight="1">
      <c r="A109" s="192" t="s">
        <v>211</v>
      </c>
      <c r="B109" s="193"/>
      <c r="C109" s="193"/>
      <c r="D109" s="193"/>
      <c r="E109" s="193"/>
      <c r="F109" s="193"/>
      <c r="G109" s="193"/>
      <c r="H109" s="193"/>
      <c r="I109" s="193"/>
      <c r="J109" s="194"/>
      <c r="K109" s="122"/>
      <c r="L109" s="158">
        <f>_xlfn.IFERROR((K109/K110)*100,0)</f>
        <v>0</v>
      </c>
    </row>
    <row r="110" spans="1:12" ht="48" customHeight="1">
      <c r="A110" s="269" t="s">
        <v>210</v>
      </c>
      <c r="B110" s="270"/>
      <c r="C110" s="270"/>
      <c r="D110" s="270"/>
      <c r="E110" s="270"/>
      <c r="F110" s="270"/>
      <c r="G110" s="270"/>
      <c r="H110" s="270"/>
      <c r="I110" s="270"/>
      <c r="J110" s="271"/>
      <c r="K110" s="82"/>
      <c r="L110" s="154"/>
    </row>
    <row r="111" spans="1:11" ht="21" hidden="1">
      <c r="A111" s="80"/>
      <c r="B111" s="16"/>
      <c r="C111" s="16"/>
      <c r="D111" s="16"/>
      <c r="E111" s="16"/>
      <c r="F111" s="16"/>
      <c r="G111" s="16"/>
      <c r="H111" s="16"/>
      <c r="I111" s="16"/>
      <c r="J111" s="16"/>
      <c r="K111" s="83"/>
    </row>
    <row r="112" spans="1:10" ht="21" hidden="1">
      <c r="A112" s="80"/>
      <c r="B112" s="16"/>
      <c r="C112" s="16"/>
      <c r="D112" s="16"/>
      <c r="E112" s="16"/>
      <c r="F112" s="16"/>
      <c r="G112" s="16"/>
      <c r="H112" s="16"/>
      <c r="I112" s="16"/>
      <c r="J112" s="9"/>
    </row>
    <row r="114" spans="1:14" s="18" customFormat="1" ht="21">
      <c r="A114" s="226" t="s">
        <v>34</v>
      </c>
      <c r="B114" s="226"/>
      <c r="C114" s="226"/>
      <c r="D114" s="226"/>
      <c r="E114" s="226"/>
      <c r="F114" s="226"/>
      <c r="G114" s="226"/>
      <c r="K114" s="81"/>
      <c r="L114" s="85"/>
      <c r="M114" s="107" t="s">
        <v>80</v>
      </c>
      <c r="N114" s="124" t="str">
        <f>+MEIPASSDBconversionhideXLS1!J37</f>
        <v>FAIL</v>
      </c>
    </row>
    <row r="116" spans="1:11" ht="15" customHeight="1">
      <c r="A116" s="206" t="s">
        <v>2</v>
      </c>
      <c r="B116" s="207"/>
      <c r="C116" s="189" t="s">
        <v>149</v>
      </c>
      <c r="D116" s="190"/>
      <c r="E116" s="190"/>
      <c r="F116" s="190"/>
      <c r="G116" s="190"/>
      <c r="H116" s="190"/>
      <c r="I116" s="190"/>
      <c r="J116" s="190"/>
      <c r="K116" s="191"/>
    </row>
    <row r="117" spans="1:11" ht="21">
      <c r="A117" s="208"/>
      <c r="B117" s="209"/>
      <c r="C117" s="212"/>
      <c r="D117" s="213"/>
      <c r="E117" s="213"/>
      <c r="F117" s="213"/>
      <c r="G117" s="213"/>
      <c r="H117" s="213"/>
      <c r="I117" s="213"/>
      <c r="J117" s="213"/>
      <c r="K117" s="214"/>
    </row>
    <row r="118" spans="1:11" ht="35.25" customHeight="1">
      <c r="A118" s="210"/>
      <c r="B118" s="211"/>
      <c r="C118" s="192"/>
      <c r="D118" s="193"/>
      <c r="E118" s="193"/>
      <c r="F118" s="193"/>
      <c r="G118" s="193"/>
      <c r="H118" s="193"/>
      <c r="I118" s="193"/>
      <c r="J118" s="193"/>
      <c r="K118" s="194"/>
    </row>
    <row r="119" spans="1:11" ht="15" customHeight="1">
      <c r="A119" s="218" t="s">
        <v>3</v>
      </c>
      <c r="B119" s="219"/>
      <c r="C119" s="189" t="s">
        <v>11</v>
      </c>
      <c r="D119" s="190"/>
      <c r="E119" s="190"/>
      <c r="F119" s="190"/>
      <c r="G119" s="190"/>
      <c r="H119" s="190"/>
      <c r="I119" s="190"/>
      <c r="J119" s="190"/>
      <c r="K119" s="191"/>
    </row>
    <row r="120" spans="1:11" ht="21">
      <c r="A120" s="220"/>
      <c r="B120" s="221"/>
      <c r="C120" s="212"/>
      <c r="D120" s="213"/>
      <c r="E120" s="213"/>
      <c r="F120" s="213"/>
      <c r="G120" s="213"/>
      <c r="H120" s="213"/>
      <c r="I120" s="213"/>
      <c r="J120" s="213"/>
      <c r="K120" s="214"/>
    </row>
    <row r="121" spans="1:11" ht="51.75" customHeight="1">
      <c r="A121" s="222"/>
      <c r="B121" s="223"/>
      <c r="C121" s="192"/>
      <c r="D121" s="193"/>
      <c r="E121" s="193"/>
      <c r="F121" s="193"/>
      <c r="G121" s="193"/>
      <c r="H121" s="193"/>
      <c r="I121" s="193"/>
      <c r="J121" s="193"/>
      <c r="K121" s="194"/>
    </row>
    <row r="122" spans="1:11" ht="15" customHeight="1">
      <c r="A122" s="215" t="s">
        <v>4</v>
      </c>
      <c r="B122" s="215"/>
      <c r="C122" s="189" t="s">
        <v>191</v>
      </c>
      <c r="D122" s="190"/>
      <c r="E122" s="190"/>
      <c r="F122" s="190"/>
      <c r="G122" s="190"/>
      <c r="H122" s="190"/>
      <c r="I122" s="190"/>
      <c r="J122" s="190"/>
      <c r="K122" s="191"/>
    </row>
    <row r="123" spans="1:11" ht="31.5" customHeight="1">
      <c r="A123" s="215"/>
      <c r="B123" s="215"/>
      <c r="C123" s="192"/>
      <c r="D123" s="193"/>
      <c r="E123" s="193"/>
      <c r="F123" s="193"/>
      <c r="G123" s="193"/>
      <c r="H123" s="193"/>
      <c r="I123" s="193"/>
      <c r="J123" s="193"/>
      <c r="K123" s="194"/>
    </row>
    <row r="125" spans="1:5" ht="21">
      <c r="A125" s="188" t="s">
        <v>6</v>
      </c>
      <c r="B125" s="188"/>
      <c r="C125" s="188"/>
      <c r="D125" s="188"/>
      <c r="E125" s="188"/>
    </row>
    <row r="127" spans="1:12" ht="25.5" customHeight="1">
      <c r="A127" s="183" t="s">
        <v>4</v>
      </c>
      <c r="B127" s="184"/>
      <c r="C127" s="185" t="s">
        <v>104</v>
      </c>
      <c r="D127" s="186"/>
      <c r="E127" s="186"/>
      <c r="F127" s="186"/>
      <c r="G127" s="186"/>
      <c r="H127" s="186"/>
      <c r="I127" s="186"/>
      <c r="J127" s="187"/>
      <c r="K127" s="82"/>
      <c r="L127" s="115"/>
    </row>
    <row r="128" spans="1:5" ht="21">
      <c r="A128" s="76"/>
      <c r="B128" s="19"/>
      <c r="C128" s="19"/>
      <c r="D128" s="19"/>
      <c r="E128" s="19"/>
    </row>
    <row r="129" spans="1:12" ht="21">
      <c r="A129" s="196" t="s">
        <v>26</v>
      </c>
      <c r="B129" s="196"/>
      <c r="C129" s="196"/>
      <c r="D129" s="196"/>
      <c r="E129" s="196"/>
      <c r="F129" s="196"/>
      <c r="G129" s="196"/>
      <c r="H129" s="196"/>
      <c r="I129" s="196"/>
      <c r="J129" s="196"/>
      <c r="K129" s="196"/>
      <c r="L129" s="160"/>
    </row>
    <row r="130" spans="1:12" ht="44.25" customHeight="1">
      <c r="A130" s="185" t="s">
        <v>192</v>
      </c>
      <c r="B130" s="186"/>
      <c r="C130" s="186"/>
      <c r="D130" s="186"/>
      <c r="E130" s="186"/>
      <c r="F130" s="186"/>
      <c r="G130" s="186"/>
      <c r="H130" s="186"/>
      <c r="I130" s="186"/>
      <c r="J130" s="187"/>
      <c r="K130" s="82"/>
      <c r="L130" s="161">
        <f>_xlfn.IFERROR((K130/K131)*100,0)</f>
        <v>0</v>
      </c>
    </row>
    <row r="131" spans="1:11" ht="48.75" customHeight="1">
      <c r="A131" s="185" t="s">
        <v>193</v>
      </c>
      <c r="B131" s="186"/>
      <c r="C131" s="186"/>
      <c r="D131" s="186"/>
      <c r="E131" s="186"/>
      <c r="F131" s="186"/>
      <c r="G131" s="186"/>
      <c r="H131" s="186"/>
      <c r="I131" s="186"/>
      <c r="J131" s="187"/>
      <c r="K131" s="82"/>
    </row>
    <row r="132" spans="1:10" ht="21">
      <c r="A132" s="76"/>
      <c r="B132" s="19"/>
      <c r="C132" s="19"/>
      <c r="D132" s="19"/>
      <c r="E132" s="19"/>
      <c r="F132" s="19"/>
      <c r="G132" s="19"/>
      <c r="H132" s="19"/>
      <c r="I132" s="19"/>
      <c r="J132" s="19"/>
    </row>
    <row r="133" ht="21" hidden="1"/>
    <row r="134" spans="1:14" s="18" customFormat="1" ht="18.75" customHeight="1">
      <c r="A134" s="272" t="s">
        <v>107</v>
      </c>
      <c r="B134" s="272"/>
      <c r="C134" s="272"/>
      <c r="D134" s="272"/>
      <c r="E134" s="272"/>
      <c r="F134" s="272"/>
      <c r="K134" s="81"/>
      <c r="L134" s="85"/>
      <c r="M134" s="66"/>
      <c r="N134" s="123"/>
    </row>
    <row r="135" spans="1:14" ht="21">
      <c r="A135" s="273"/>
      <c r="B135" s="273"/>
      <c r="C135" s="273"/>
      <c r="D135" s="273"/>
      <c r="E135" s="273"/>
      <c r="F135" s="273"/>
      <c r="M135" s="106" t="s">
        <v>81</v>
      </c>
      <c r="N135" s="124" t="str">
        <f>+MEIPASSDBconversionhideXLS1!J43</f>
        <v>FAIL</v>
      </c>
    </row>
    <row r="136" spans="1:11" ht="15.75" customHeight="1">
      <c r="A136" s="206" t="s">
        <v>2</v>
      </c>
      <c r="B136" s="207"/>
      <c r="C136" s="189" t="s">
        <v>12</v>
      </c>
      <c r="D136" s="190"/>
      <c r="E136" s="190"/>
      <c r="F136" s="190"/>
      <c r="G136" s="190"/>
      <c r="H136" s="190"/>
      <c r="I136" s="190"/>
      <c r="J136" s="190"/>
      <c r="K136" s="191"/>
    </row>
    <row r="137" spans="1:11" ht="33.75" customHeight="1">
      <c r="A137" s="208"/>
      <c r="B137" s="209"/>
      <c r="C137" s="192"/>
      <c r="D137" s="193"/>
      <c r="E137" s="193"/>
      <c r="F137" s="193"/>
      <c r="G137" s="193"/>
      <c r="H137" s="193"/>
      <c r="I137" s="193"/>
      <c r="J137" s="193"/>
      <c r="K137" s="194"/>
    </row>
    <row r="138" spans="1:11" ht="23.25" customHeight="1">
      <c r="A138" s="146" t="s">
        <v>3</v>
      </c>
      <c r="B138" s="147"/>
      <c r="C138" s="189" t="s">
        <v>106</v>
      </c>
      <c r="D138" s="190"/>
      <c r="E138" s="190"/>
      <c r="F138" s="190"/>
      <c r="G138" s="190"/>
      <c r="H138" s="190"/>
      <c r="I138" s="190"/>
      <c r="J138" s="190"/>
      <c r="K138" s="191"/>
    </row>
    <row r="139" spans="1:11" ht="54.75" customHeight="1">
      <c r="A139" s="148"/>
      <c r="B139" s="149"/>
      <c r="C139" s="192"/>
      <c r="D139" s="193"/>
      <c r="E139" s="193"/>
      <c r="F139" s="193"/>
      <c r="G139" s="193"/>
      <c r="H139" s="193"/>
      <c r="I139" s="193"/>
      <c r="J139" s="193"/>
      <c r="K139" s="194"/>
    </row>
    <row r="140" spans="1:11" ht="30.75" customHeight="1">
      <c r="A140" s="183" t="s">
        <v>4</v>
      </c>
      <c r="B140" s="184"/>
      <c r="C140" s="185" t="s">
        <v>72</v>
      </c>
      <c r="D140" s="224"/>
      <c r="E140" s="224"/>
      <c r="F140" s="224"/>
      <c r="G140" s="224"/>
      <c r="H140" s="224"/>
      <c r="I140" s="224"/>
      <c r="J140" s="224"/>
      <c r="K140" s="225"/>
    </row>
    <row r="141" spans="1:11" ht="21">
      <c r="A141" s="113"/>
      <c r="B141" s="6"/>
      <c r="C141" s="7"/>
      <c r="D141" s="7"/>
      <c r="E141" s="7"/>
      <c r="F141" s="7"/>
      <c r="G141" s="7"/>
      <c r="H141" s="7"/>
      <c r="I141" s="7"/>
      <c r="J141" s="7"/>
      <c r="K141" s="83"/>
    </row>
    <row r="142" spans="1:11" ht="21">
      <c r="A142" s="188" t="s">
        <v>6</v>
      </c>
      <c r="B142" s="188"/>
      <c r="C142" s="188"/>
      <c r="D142" s="188"/>
      <c r="E142" s="188"/>
      <c r="F142" s="7"/>
      <c r="G142" s="7"/>
      <c r="H142" s="7"/>
      <c r="I142" s="7"/>
      <c r="J142" s="7"/>
      <c r="K142" s="83"/>
    </row>
    <row r="143" spans="1:11" ht="21">
      <c r="A143" s="113"/>
      <c r="B143" s="6"/>
      <c r="C143" s="7"/>
      <c r="D143" s="7"/>
      <c r="E143" s="7"/>
      <c r="F143" s="7"/>
      <c r="G143" s="7"/>
      <c r="H143" s="7"/>
      <c r="I143" s="7"/>
      <c r="J143" s="7"/>
      <c r="K143" s="83"/>
    </row>
    <row r="144" spans="1:12" ht="21">
      <c r="A144" s="183" t="s">
        <v>4</v>
      </c>
      <c r="B144" s="184"/>
      <c r="C144" s="185" t="s">
        <v>104</v>
      </c>
      <c r="D144" s="186"/>
      <c r="E144" s="186"/>
      <c r="F144" s="186"/>
      <c r="G144" s="186"/>
      <c r="H144" s="186"/>
      <c r="I144" s="186"/>
      <c r="J144" s="187"/>
      <c r="K144" s="82"/>
      <c r="L144" s="115"/>
    </row>
    <row r="146" spans="1:12" ht="21">
      <c r="A146" s="196" t="s">
        <v>26</v>
      </c>
      <c r="B146" s="196"/>
      <c r="C146" s="196"/>
      <c r="D146" s="196"/>
      <c r="E146" s="196"/>
      <c r="F146" s="196"/>
      <c r="G146" s="196"/>
      <c r="H146" s="196"/>
      <c r="I146" s="196"/>
      <c r="J146" s="196"/>
      <c r="K146" s="196"/>
      <c r="L146" s="103"/>
    </row>
    <row r="147" spans="1:12" ht="47.25" customHeight="1">
      <c r="A147" s="185" t="s">
        <v>194</v>
      </c>
      <c r="B147" s="186"/>
      <c r="C147" s="186"/>
      <c r="D147" s="186"/>
      <c r="E147" s="186"/>
      <c r="F147" s="186"/>
      <c r="G147" s="186"/>
      <c r="H147" s="186"/>
      <c r="I147" s="186"/>
      <c r="J147" s="187"/>
      <c r="K147" s="82"/>
      <c r="L147" s="158">
        <f>_xlfn.IFERROR((K147/K148)*100,0)</f>
        <v>0</v>
      </c>
    </row>
    <row r="148" spans="1:11" ht="43.5" customHeight="1">
      <c r="A148" s="185" t="s">
        <v>195</v>
      </c>
      <c r="B148" s="186"/>
      <c r="C148" s="186"/>
      <c r="D148" s="186"/>
      <c r="E148" s="186"/>
      <c r="F148" s="186"/>
      <c r="G148" s="186"/>
      <c r="H148" s="186"/>
      <c r="I148" s="186"/>
      <c r="J148" s="187"/>
      <c r="K148" s="82"/>
    </row>
    <row r="149" ht="15.75" customHeight="1"/>
    <row r="150" ht="21" hidden="1"/>
    <row r="151" spans="1:14" s="50" customFormat="1" ht="21">
      <c r="A151" s="197" t="s">
        <v>35</v>
      </c>
      <c r="B151" s="197"/>
      <c r="C151" s="197"/>
      <c r="D151" s="197"/>
      <c r="E151" s="197"/>
      <c r="F151" s="197"/>
      <c r="G151" s="40"/>
      <c r="H151" s="40"/>
      <c r="I151" s="40"/>
      <c r="J151" s="40"/>
      <c r="K151" s="81"/>
      <c r="L151" s="87"/>
      <c r="M151" s="109" t="s">
        <v>82</v>
      </c>
      <c r="N151" s="124" t="str">
        <f>+MEIPASSDBconversionhideXLS1!J49</f>
        <v>FAIL</v>
      </c>
    </row>
    <row r="152" spans="2:10" ht="21">
      <c r="B152" s="9"/>
      <c r="C152" s="9"/>
      <c r="D152" s="9"/>
      <c r="E152" s="9"/>
      <c r="F152" s="9"/>
      <c r="G152" s="9"/>
      <c r="H152" s="9"/>
      <c r="I152" s="9"/>
      <c r="J152" s="9"/>
    </row>
    <row r="153" spans="1:11" ht="15" customHeight="1">
      <c r="A153" s="206" t="s">
        <v>2</v>
      </c>
      <c r="B153" s="207"/>
      <c r="C153" s="189" t="s">
        <v>13</v>
      </c>
      <c r="D153" s="190"/>
      <c r="E153" s="190"/>
      <c r="F153" s="190"/>
      <c r="G153" s="190"/>
      <c r="H153" s="190"/>
      <c r="I153" s="190"/>
      <c r="J153" s="190"/>
      <c r="K153" s="191"/>
    </row>
    <row r="154" spans="1:11" ht="33" customHeight="1">
      <c r="A154" s="208"/>
      <c r="B154" s="209"/>
      <c r="C154" s="192"/>
      <c r="D154" s="193"/>
      <c r="E154" s="193"/>
      <c r="F154" s="193"/>
      <c r="G154" s="193"/>
      <c r="H154" s="193"/>
      <c r="I154" s="193"/>
      <c r="J154" s="193"/>
      <c r="K154" s="194"/>
    </row>
    <row r="155" spans="1:11" ht="21">
      <c r="A155" s="146" t="s">
        <v>3</v>
      </c>
      <c r="B155" s="147"/>
      <c r="C155" s="189" t="s">
        <v>108</v>
      </c>
      <c r="D155" s="190"/>
      <c r="E155" s="190"/>
      <c r="F155" s="190"/>
      <c r="G155" s="190"/>
      <c r="H155" s="190"/>
      <c r="I155" s="190"/>
      <c r="J155" s="190"/>
      <c r="K155" s="191"/>
    </row>
    <row r="156" spans="1:11" ht="29.25" customHeight="1">
      <c r="A156" s="148"/>
      <c r="B156" s="149"/>
      <c r="C156" s="192"/>
      <c r="D156" s="193"/>
      <c r="E156" s="193"/>
      <c r="F156" s="193"/>
      <c r="G156" s="193"/>
      <c r="H156" s="193"/>
      <c r="I156" s="193"/>
      <c r="J156" s="193"/>
      <c r="K156" s="194"/>
    </row>
    <row r="157" spans="1:11" ht="43.5" customHeight="1">
      <c r="A157" s="183" t="s">
        <v>4</v>
      </c>
      <c r="B157" s="184"/>
      <c r="C157" s="185" t="s">
        <v>73</v>
      </c>
      <c r="D157" s="224"/>
      <c r="E157" s="224"/>
      <c r="F157" s="224"/>
      <c r="G157" s="224"/>
      <c r="H157" s="224"/>
      <c r="I157" s="224"/>
      <c r="J157" s="224"/>
      <c r="K157" s="225"/>
    </row>
    <row r="158" spans="1:11" ht="21">
      <c r="A158" s="113"/>
      <c r="B158" s="6"/>
      <c r="C158" s="10"/>
      <c r="D158" s="10"/>
      <c r="E158" s="10"/>
      <c r="F158" s="10"/>
      <c r="G158" s="10"/>
      <c r="H158" s="10"/>
      <c r="I158" s="10"/>
      <c r="J158" s="10"/>
      <c r="K158" s="83"/>
    </row>
    <row r="159" spans="1:11" ht="21">
      <c r="A159" s="188" t="s">
        <v>6</v>
      </c>
      <c r="B159" s="188"/>
      <c r="C159" s="188"/>
      <c r="D159" s="188"/>
      <c r="E159" s="188"/>
      <c r="F159" s="10"/>
      <c r="G159" s="10"/>
      <c r="H159" s="10"/>
      <c r="I159" s="10"/>
      <c r="J159" s="10"/>
      <c r="K159" s="83"/>
    </row>
    <row r="160" spans="1:11" ht="21">
      <c r="A160" s="113"/>
      <c r="B160" s="6"/>
      <c r="C160" s="10"/>
      <c r="D160" s="10"/>
      <c r="E160" s="10"/>
      <c r="F160" s="10"/>
      <c r="G160" s="10"/>
      <c r="H160" s="10"/>
      <c r="I160" s="10"/>
      <c r="J160" s="10"/>
      <c r="K160" s="83"/>
    </row>
    <row r="161" spans="1:12" ht="21">
      <c r="A161" s="183" t="s">
        <v>4</v>
      </c>
      <c r="B161" s="184"/>
      <c r="C161" s="185" t="s">
        <v>104</v>
      </c>
      <c r="D161" s="186"/>
      <c r="E161" s="186"/>
      <c r="F161" s="186"/>
      <c r="G161" s="186"/>
      <c r="H161" s="186"/>
      <c r="I161" s="186"/>
      <c r="J161" s="187"/>
      <c r="K161" s="82"/>
      <c r="L161" s="115"/>
    </row>
    <row r="162" spans="1:12" ht="21">
      <c r="A162" s="62"/>
      <c r="B162" s="4"/>
      <c r="C162" s="4"/>
      <c r="D162" s="4"/>
      <c r="E162" s="4"/>
      <c r="F162" s="4"/>
      <c r="G162" s="4"/>
      <c r="H162" s="4"/>
      <c r="I162" s="4"/>
      <c r="J162" s="4"/>
      <c r="K162" s="84"/>
      <c r="L162" s="115"/>
    </row>
    <row r="163" spans="1:12" ht="21">
      <c r="A163" s="196" t="s">
        <v>26</v>
      </c>
      <c r="B163" s="196"/>
      <c r="C163" s="196"/>
      <c r="D163" s="196"/>
      <c r="E163" s="196"/>
      <c r="F163" s="196"/>
      <c r="G163" s="196"/>
      <c r="H163" s="196"/>
      <c r="I163" s="196"/>
      <c r="J163" s="196"/>
      <c r="K163" s="196"/>
      <c r="L163" s="103"/>
    </row>
    <row r="164" spans="1:12" ht="44.25" customHeight="1">
      <c r="A164" s="185" t="s">
        <v>196</v>
      </c>
      <c r="B164" s="186"/>
      <c r="C164" s="186"/>
      <c r="D164" s="186"/>
      <c r="E164" s="186"/>
      <c r="F164" s="186"/>
      <c r="G164" s="186"/>
      <c r="H164" s="186"/>
      <c r="I164" s="186"/>
      <c r="J164" s="187"/>
      <c r="K164" s="82"/>
      <c r="L164" s="158">
        <f>_xlfn.IFERROR((K164/K165)*100,0)</f>
        <v>0</v>
      </c>
    </row>
    <row r="165" spans="1:11" ht="45" customHeight="1">
      <c r="A165" s="185" t="s">
        <v>197</v>
      </c>
      <c r="B165" s="186"/>
      <c r="C165" s="186"/>
      <c r="D165" s="186"/>
      <c r="E165" s="186"/>
      <c r="F165" s="186"/>
      <c r="G165" s="186"/>
      <c r="H165" s="186"/>
      <c r="I165" s="186"/>
      <c r="J165" s="187"/>
      <c r="K165" s="82"/>
    </row>
    <row r="167" ht="21" hidden="1"/>
    <row r="168" spans="1:14" s="18" customFormat="1" ht="21">
      <c r="A168" s="226" t="s">
        <v>110</v>
      </c>
      <c r="B168" s="226"/>
      <c r="C168" s="226"/>
      <c r="D168" s="226"/>
      <c r="E168" s="226"/>
      <c r="F168" s="226"/>
      <c r="G168" s="226"/>
      <c r="K168" s="81"/>
      <c r="L168" s="85"/>
      <c r="M168" s="107" t="s">
        <v>83</v>
      </c>
      <c r="N168" s="124" t="str">
        <f>+MEIPASSDBconversionhideXLS1!J55</f>
        <v>FAIL</v>
      </c>
    </row>
    <row r="170" spans="1:11" ht="15" customHeight="1">
      <c r="A170" s="206" t="s">
        <v>2</v>
      </c>
      <c r="B170" s="207"/>
      <c r="C170" s="189" t="s">
        <v>165</v>
      </c>
      <c r="D170" s="190"/>
      <c r="E170" s="190"/>
      <c r="F170" s="190"/>
      <c r="G170" s="190"/>
      <c r="H170" s="190"/>
      <c r="I170" s="190"/>
      <c r="J170" s="190"/>
      <c r="K170" s="191"/>
    </row>
    <row r="171" spans="1:11" ht="21">
      <c r="A171" s="208"/>
      <c r="B171" s="209"/>
      <c r="C171" s="212"/>
      <c r="D171" s="213"/>
      <c r="E171" s="213"/>
      <c r="F171" s="213"/>
      <c r="G171" s="213"/>
      <c r="H171" s="213"/>
      <c r="I171" s="213"/>
      <c r="J171" s="213"/>
      <c r="K171" s="214"/>
    </row>
    <row r="172" spans="1:11" ht="55.5" customHeight="1">
      <c r="A172" s="210"/>
      <c r="B172" s="211"/>
      <c r="C172" s="192"/>
      <c r="D172" s="193"/>
      <c r="E172" s="193"/>
      <c r="F172" s="193"/>
      <c r="G172" s="193"/>
      <c r="H172" s="193"/>
      <c r="I172" s="193"/>
      <c r="J172" s="193"/>
      <c r="K172" s="194"/>
    </row>
    <row r="173" spans="1:11" ht="15" customHeight="1">
      <c r="A173" s="250" t="s">
        <v>3</v>
      </c>
      <c r="B173" s="250"/>
      <c r="C173" s="189" t="s">
        <v>198</v>
      </c>
      <c r="D173" s="190"/>
      <c r="E173" s="190"/>
      <c r="F173" s="190"/>
      <c r="G173" s="190"/>
      <c r="H173" s="190"/>
      <c r="I173" s="190"/>
      <c r="J173" s="190"/>
      <c r="K173" s="191"/>
    </row>
    <row r="174" spans="1:11" ht="21">
      <c r="A174" s="250"/>
      <c r="B174" s="250"/>
      <c r="C174" s="212"/>
      <c r="D174" s="213"/>
      <c r="E174" s="213"/>
      <c r="F174" s="213"/>
      <c r="G174" s="213"/>
      <c r="H174" s="213"/>
      <c r="I174" s="213"/>
      <c r="J174" s="213"/>
      <c r="K174" s="214"/>
    </row>
    <row r="175" spans="1:11" ht="21">
      <c r="A175" s="250"/>
      <c r="B175" s="250"/>
      <c r="C175" s="212"/>
      <c r="D175" s="213"/>
      <c r="E175" s="213"/>
      <c r="F175" s="213"/>
      <c r="G175" s="213"/>
      <c r="H175" s="213"/>
      <c r="I175" s="213"/>
      <c r="J175" s="213"/>
      <c r="K175" s="214"/>
    </row>
    <row r="176" spans="1:11" ht="21">
      <c r="A176" s="250"/>
      <c r="B176" s="250"/>
      <c r="C176" s="212"/>
      <c r="D176" s="213"/>
      <c r="E176" s="213"/>
      <c r="F176" s="213"/>
      <c r="G176" s="213"/>
      <c r="H176" s="213"/>
      <c r="I176" s="213"/>
      <c r="J176" s="213"/>
      <c r="K176" s="214"/>
    </row>
    <row r="177" spans="1:11" ht="21">
      <c r="A177" s="250"/>
      <c r="B177" s="250"/>
      <c r="C177" s="212"/>
      <c r="D177" s="213"/>
      <c r="E177" s="213"/>
      <c r="F177" s="213"/>
      <c r="G177" s="213"/>
      <c r="H177" s="213"/>
      <c r="I177" s="213"/>
      <c r="J177" s="213"/>
      <c r="K177" s="214"/>
    </row>
    <row r="178" spans="1:11" ht="21">
      <c r="A178" s="250"/>
      <c r="B178" s="250"/>
      <c r="C178" s="212"/>
      <c r="D178" s="213"/>
      <c r="E178" s="213"/>
      <c r="F178" s="213"/>
      <c r="G178" s="213"/>
      <c r="H178" s="213"/>
      <c r="I178" s="213"/>
      <c r="J178" s="213"/>
      <c r="K178" s="214"/>
    </row>
    <row r="179" spans="1:11" ht="21">
      <c r="A179" s="250"/>
      <c r="B179" s="250"/>
      <c r="C179" s="212"/>
      <c r="D179" s="213"/>
      <c r="E179" s="213"/>
      <c r="F179" s="213"/>
      <c r="G179" s="213"/>
      <c r="H179" s="213"/>
      <c r="I179" s="213"/>
      <c r="J179" s="213"/>
      <c r="K179" s="214"/>
    </row>
    <row r="180" spans="1:11" ht="21">
      <c r="A180" s="250"/>
      <c r="B180" s="250"/>
      <c r="C180" s="212"/>
      <c r="D180" s="213"/>
      <c r="E180" s="213"/>
      <c r="F180" s="213"/>
      <c r="G180" s="213"/>
      <c r="H180" s="213"/>
      <c r="I180" s="213"/>
      <c r="J180" s="213"/>
      <c r="K180" s="214"/>
    </row>
    <row r="181" spans="1:11" ht="0.75" customHeight="1">
      <c r="A181" s="250"/>
      <c r="B181" s="250"/>
      <c r="C181" s="192"/>
      <c r="D181" s="193"/>
      <c r="E181" s="193"/>
      <c r="F181" s="193"/>
      <c r="G181" s="193"/>
      <c r="H181" s="193"/>
      <c r="I181" s="193"/>
      <c r="J181" s="193"/>
      <c r="K181" s="194"/>
    </row>
    <row r="182" spans="1:11" ht="15" customHeight="1">
      <c r="A182" s="215" t="s">
        <v>14</v>
      </c>
      <c r="B182" s="215"/>
      <c r="C182" s="189" t="s">
        <v>199</v>
      </c>
      <c r="D182" s="190"/>
      <c r="E182" s="190"/>
      <c r="F182" s="190"/>
      <c r="G182" s="190"/>
      <c r="H182" s="190"/>
      <c r="I182" s="190"/>
      <c r="J182" s="190"/>
      <c r="K182" s="191"/>
    </row>
    <row r="183" spans="1:11" ht="21">
      <c r="A183" s="215"/>
      <c r="B183" s="215"/>
      <c r="C183" s="212"/>
      <c r="D183" s="213"/>
      <c r="E183" s="213"/>
      <c r="F183" s="213"/>
      <c r="G183" s="213"/>
      <c r="H183" s="213"/>
      <c r="I183" s="213"/>
      <c r="J183" s="213"/>
      <c r="K183" s="214"/>
    </row>
    <row r="184" spans="1:11" ht="21">
      <c r="A184" s="215"/>
      <c r="B184" s="215"/>
      <c r="C184" s="212"/>
      <c r="D184" s="213"/>
      <c r="E184" s="213"/>
      <c r="F184" s="213"/>
      <c r="G184" s="213"/>
      <c r="H184" s="213"/>
      <c r="I184" s="213"/>
      <c r="J184" s="213"/>
      <c r="K184" s="214"/>
    </row>
    <row r="185" spans="1:11" ht="21">
      <c r="A185" s="215"/>
      <c r="B185" s="215"/>
      <c r="C185" s="212"/>
      <c r="D185" s="213"/>
      <c r="E185" s="213"/>
      <c r="F185" s="213"/>
      <c r="G185" s="213"/>
      <c r="H185" s="213"/>
      <c r="I185" s="213"/>
      <c r="J185" s="213"/>
      <c r="K185" s="214"/>
    </row>
    <row r="186" spans="1:11" ht="21">
      <c r="A186" s="215"/>
      <c r="B186" s="215"/>
      <c r="C186" s="212"/>
      <c r="D186" s="213"/>
      <c r="E186" s="213"/>
      <c r="F186" s="213"/>
      <c r="G186" s="213"/>
      <c r="H186" s="213"/>
      <c r="I186" s="213"/>
      <c r="J186" s="213"/>
      <c r="K186" s="214"/>
    </row>
    <row r="187" spans="1:11" ht="21">
      <c r="A187" s="215"/>
      <c r="B187" s="215"/>
      <c r="C187" s="212"/>
      <c r="D187" s="213"/>
      <c r="E187" s="213"/>
      <c r="F187" s="213"/>
      <c r="G187" s="213"/>
      <c r="H187" s="213"/>
      <c r="I187" s="213"/>
      <c r="J187" s="213"/>
      <c r="K187" s="214"/>
    </row>
    <row r="188" spans="1:11" ht="21">
      <c r="A188" s="215"/>
      <c r="B188" s="215"/>
      <c r="C188" s="212"/>
      <c r="D188" s="213"/>
      <c r="E188" s="213"/>
      <c r="F188" s="213"/>
      <c r="G188" s="213"/>
      <c r="H188" s="213"/>
      <c r="I188" s="213"/>
      <c r="J188" s="213"/>
      <c r="K188" s="214"/>
    </row>
    <row r="189" spans="1:11" ht="21">
      <c r="A189" s="215"/>
      <c r="B189" s="215"/>
      <c r="C189" s="212"/>
      <c r="D189" s="213"/>
      <c r="E189" s="213"/>
      <c r="F189" s="213"/>
      <c r="G189" s="213"/>
      <c r="H189" s="213"/>
      <c r="I189" s="213"/>
      <c r="J189" s="213"/>
      <c r="K189" s="214"/>
    </row>
    <row r="190" spans="1:11" ht="54.75" customHeight="1">
      <c r="A190" s="215"/>
      <c r="B190" s="215"/>
      <c r="C190" s="192"/>
      <c r="D190" s="193"/>
      <c r="E190" s="193"/>
      <c r="F190" s="193"/>
      <c r="G190" s="193"/>
      <c r="H190" s="193"/>
      <c r="I190" s="193"/>
      <c r="J190" s="193"/>
      <c r="K190" s="194"/>
    </row>
    <row r="191" spans="1:11" ht="21">
      <c r="A191" s="73"/>
      <c r="B191" s="5"/>
      <c r="C191" s="7"/>
      <c r="D191" s="7"/>
      <c r="E191" s="7"/>
      <c r="F191" s="7"/>
      <c r="G191" s="7"/>
      <c r="H191" s="7"/>
      <c r="I191" s="7"/>
      <c r="J191" s="7"/>
      <c r="K191" s="83"/>
    </row>
    <row r="192" spans="1:11" ht="21">
      <c r="A192" s="188" t="s">
        <v>6</v>
      </c>
      <c r="B192" s="188"/>
      <c r="C192" s="188"/>
      <c r="D192" s="188"/>
      <c r="E192" s="188"/>
      <c r="F192" s="7"/>
      <c r="G192" s="7"/>
      <c r="H192" s="7"/>
      <c r="I192" s="7"/>
      <c r="J192" s="7"/>
      <c r="K192" s="83"/>
    </row>
    <row r="193" spans="1:11" ht="21">
      <c r="A193" s="73"/>
      <c r="B193" s="5"/>
      <c r="C193" s="7"/>
      <c r="D193" s="7"/>
      <c r="E193" s="7"/>
      <c r="F193" s="7"/>
      <c r="G193" s="7"/>
      <c r="H193" s="7"/>
      <c r="I193" s="7"/>
      <c r="J193" s="7"/>
      <c r="K193" s="83"/>
    </row>
    <row r="194" spans="1:11" ht="21">
      <c r="A194" s="183" t="s">
        <v>4</v>
      </c>
      <c r="B194" s="184"/>
      <c r="C194" s="241" t="s">
        <v>87</v>
      </c>
      <c r="D194" s="241"/>
      <c r="E194" s="241"/>
      <c r="F194" s="241"/>
      <c r="G194" s="241"/>
      <c r="H194" s="241"/>
      <c r="I194" s="241"/>
      <c r="J194" s="241"/>
      <c r="K194" s="82"/>
    </row>
    <row r="195" spans="1:12" ht="21">
      <c r="A195" s="183" t="s">
        <v>4</v>
      </c>
      <c r="B195" s="184"/>
      <c r="C195" s="185" t="s">
        <v>91</v>
      </c>
      <c r="D195" s="186"/>
      <c r="E195" s="186"/>
      <c r="F195" s="186"/>
      <c r="G195" s="186"/>
      <c r="H195" s="186"/>
      <c r="I195" s="186"/>
      <c r="J195" s="187"/>
      <c r="K195" s="82"/>
      <c r="L195" s="115"/>
    </row>
    <row r="197" spans="1:12" ht="21">
      <c r="A197" s="196" t="s">
        <v>26</v>
      </c>
      <c r="B197" s="196"/>
      <c r="C197" s="196"/>
      <c r="D197" s="196"/>
      <c r="E197" s="196"/>
      <c r="F197" s="196"/>
      <c r="G197" s="196"/>
      <c r="H197" s="196"/>
      <c r="I197" s="196"/>
      <c r="J197" s="196"/>
      <c r="K197" s="196"/>
      <c r="L197" s="103"/>
    </row>
    <row r="198" spans="1:12" ht="66" customHeight="1">
      <c r="A198" s="245" t="s">
        <v>200</v>
      </c>
      <c r="B198" s="245"/>
      <c r="C198" s="245"/>
      <c r="D198" s="245"/>
      <c r="E198" s="245"/>
      <c r="F198" s="245"/>
      <c r="G198" s="245"/>
      <c r="H198" s="245"/>
      <c r="I198" s="245"/>
      <c r="J198" s="245"/>
      <c r="K198" s="82"/>
      <c r="L198" s="158">
        <f>_xlfn.IFERROR((K198/K199)*100,0)</f>
        <v>0</v>
      </c>
    </row>
    <row r="199" spans="1:11" ht="44.25" customHeight="1">
      <c r="A199" s="245" t="s">
        <v>201</v>
      </c>
      <c r="B199" s="245"/>
      <c r="C199" s="245"/>
      <c r="D199" s="245"/>
      <c r="E199" s="245"/>
      <c r="F199" s="245"/>
      <c r="G199" s="245"/>
      <c r="H199" s="245"/>
      <c r="I199" s="245"/>
      <c r="J199" s="245"/>
      <c r="K199" s="82"/>
    </row>
    <row r="202" spans="1:12" ht="45" customHeight="1">
      <c r="A202" s="245" t="s">
        <v>202</v>
      </c>
      <c r="B202" s="245"/>
      <c r="C202" s="245"/>
      <c r="D202" s="245"/>
      <c r="E202" s="245"/>
      <c r="F202" s="245"/>
      <c r="G202" s="245"/>
      <c r="H202" s="245"/>
      <c r="I202" s="245"/>
      <c r="J202" s="245"/>
      <c r="K202" s="82"/>
      <c r="L202" s="158">
        <f>_xlfn.IFERROR((K202/K203)*100,0)</f>
        <v>0</v>
      </c>
    </row>
    <row r="203" spans="1:12" ht="42.75" customHeight="1">
      <c r="A203" s="245" t="s">
        <v>203</v>
      </c>
      <c r="B203" s="245"/>
      <c r="C203" s="245"/>
      <c r="D203" s="245"/>
      <c r="E203" s="245"/>
      <c r="F203" s="245"/>
      <c r="G203" s="245"/>
      <c r="H203" s="245"/>
      <c r="I203" s="245"/>
      <c r="J203" s="245"/>
      <c r="K203" s="82"/>
      <c r="L203" s="156"/>
    </row>
    <row r="206" spans="1:14" ht="21">
      <c r="A206" s="197" t="s">
        <v>36</v>
      </c>
      <c r="B206" s="197"/>
      <c r="C206" s="197"/>
      <c r="D206" s="197"/>
      <c r="E206" s="197"/>
      <c r="M206" s="106" t="s">
        <v>84</v>
      </c>
      <c r="N206" s="124" t="str">
        <f>+MEIPASSDBconversionhideXLS1!J65</f>
        <v>FAIL</v>
      </c>
    </row>
    <row r="208" spans="1:11" ht="43.5" customHeight="1">
      <c r="A208" s="206" t="s">
        <v>2</v>
      </c>
      <c r="B208" s="207"/>
      <c r="C208" s="185" t="s">
        <v>15</v>
      </c>
      <c r="D208" s="186"/>
      <c r="E208" s="186"/>
      <c r="F208" s="186"/>
      <c r="G208" s="186"/>
      <c r="H208" s="186"/>
      <c r="I208" s="186"/>
      <c r="J208" s="186"/>
      <c r="K208" s="187"/>
    </row>
    <row r="209" spans="1:11" ht="15" customHeight="1">
      <c r="A209" s="250" t="s">
        <v>3</v>
      </c>
      <c r="B209" s="250"/>
      <c r="C209" s="189" t="s">
        <v>114</v>
      </c>
      <c r="D209" s="190"/>
      <c r="E209" s="190"/>
      <c r="F209" s="190"/>
      <c r="G209" s="190"/>
      <c r="H209" s="190"/>
      <c r="I209" s="190"/>
      <c r="J209" s="190"/>
      <c r="K209" s="191"/>
    </row>
    <row r="210" spans="1:11" ht="21">
      <c r="A210" s="250"/>
      <c r="B210" s="250"/>
      <c r="C210" s="212"/>
      <c r="D210" s="213"/>
      <c r="E210" s="213"/>
      <c r="F210" s="213"/>
      <c r="G210" s="213"/>
      <c r="H210" s="213"/>
      <c r="I210" s="213"/>
      <c r="J210" s="213"/>
      <c r="K210" s="214"/>
    </row>
    <row r="211" spans="1:11" ht="21">
      <c r="A211" s="250"/>
      <c r="B211" s="250"/>
      <c r="C211" s="212"/>
      <c r="D211" s="213"/>
      <c r="E211" s="213"/>
      <c r="F211" s="213"/>
      <c r="G211" s="213"/>
      <c r="H211" s="213"/>
      <c r="I211" s="213"/>
      <c r="J211" s="213"/>
      <c r="K211" s="214"/>
    </row>
    <row r="212" spans="1:11" ht="21">
      <c r="A212" s="250"/>
      <c r="B212" s="250"/>
      <c r="C212" s="212"/>
      <c r="D212" s="213"/>
      <c r="E212" s="213"/>
      <c r="F212" s="213"/>
      <c r="G212" s="213"/>
      <c r="H212" s="213"/>
      <c r="I212" s="213"/>
      <c r="J212" s="213"/>
      <c r="K212" s="214"/>
    </row>
    <row r="213" spans="1:11" ht="21" hidden="1">
      <c r="A213" s="250"/>
      <c r="B213" s="250"/>
      <c r="C213" s="212"/>
      <c r="D213" s="213"/>
      <c r="E213" s="213"/>
      <c r="F213" s="213"/>
      <c r="G213" s="213"/>
      <c r="H213" s="213"/>
      <c r="I213" s="213"/>
      <c r="J213" s="213"/>
      <c r="K213" s="214"/>
    </row>
    <row r="214" spans="1:11" ht="21" hidden="1">
      <c r="A214" s="250"/>
      <c r="B214" s="250"/>
      <c r="C214" s="212"/>
      <c r="D214" s="213"/>
      <c r="E214" s="213"/>
      <c r="F214" s="213"/>
      <c r="G214" s="213"/>
      <c r="H214" s="213"/>
      <c r="I214" s="213"/>
      <c r="J214" s="213"/>
      <c r="K214" s="214"/>
    </row>
    <row r="215" spans="1:11" ht="21" hidden="1">
      <c r="A215" s="250"/>
      <c r="B215" s="250"/>
      <c r="C215" s="212"/>
      <c r="D215" s="213"/>
      <c r="E215" s="213"/>
      <c r="F215" s="213"/>
      <c r="G215" s="213"/>
      <c r="H215" s="213"/>
      <c r="I215" s="213"/>
      <c r="J215" s="213"/>
      <c r="K215" s="214"/>
    </row>
    <row r="216" spans="1:11" ht="21" hidden="1">
      <c r="A216" s="250"/>
      <c r="B216" s="250"/>
      <c r="C216" s="212"/>
      <c r="D216" s="213"/>
      <c r="E216" s="213"/>
      <c r="F216" s="213"/>
      <c r="G216" s="213"/>
      <c r="H216" s="213"/>
      <c r="I216" s="213"/>
      <c r="J216" s="213"/>
      <c r="K216" s="214"/>
    </row>
    <row r="217" spans="1:11" ht="21" hidden="1">
      <c r="A217" s="250"/>
      <c r="B217" s="250"/>
      <c r="C217" s="212"/>
      <c r="D217" s="213"/>
      <c r="E217" s="213"/>
      <c r="F217" s="213"/>
      <c r="G217" s="213"/>
      <c r="H217" s="213"/>
      <c r="I217" s="213"/>
      <c r="J217" s="213"/>
      <c r="K217" s="214"/>
    </row>
    <row r="218" spans="1:11" ht="43.5" customHeight="1">
      <c r="A218" s="250"/>
      <c r="B218" s="250"/>
      <c r="C218" s="192"/>
      <c r="D218" s="193"/>
      <c r="E218" s="193"/>
      <c r="F218" s="193"/>
      <c r="G218" s="193"/>
      <c r="H218" s="193"/>
      <c r="I218" s="193"/>
      <c r="J218" s="193"/>
      <c r="K218" s="194"/>
    </row>
    <row r="219" spans="1:11" ht="15" customHeight="1">
      <c r="A219" s="215" t="s">
        <v>4</v>
      </c>
      <c r="B219" s="215"/>
      <c r="C219" s="189" t="s">
        <v>204</v>
      </c>
      <c r="D219" s="190"/>
      <c r="E219" s="190"/>
      <c r="F219" s="190"/>
      <c r="G219" s="190"/>
      <c r="H219" s="190"/>
      <c r="I219" s="190"/>
      <c r="J219" s="190"/>
      <c r="K219" s="191"/>
    </row>
    <row r="220" spans="1:11" ht="21">
      <c r="A220" s="215"/>
      <c r="B220" s="215"/>
      <c r="C220" s="212"/>
      <c r="D220" s="213"/>
      <c r="E220" s="213"/>
      <c r="F220" s="213"/>
      <c r="G220" s="213"/>
      <c r="H220" s="213"/>
      <c r="I220" s="213"/>
      <c r="J220" s="213"/>
      <c r="K220" s="214"/>
    </row>
    <row r="221" spans="1:11" ht="21">
      <c r="A221" s="215"/>
      <c r="B221" s="215"/>
      <c r="C221" s="212"/>
      <c r="D221" s="213"/>
      <c r="E221" s="213"/>
      <c r="F221" s="213"/>
      <c r="G221" s="213"/>
      <c r="H221" s="213"/>
      <c r="I221" s="213"/>
      <c r="J221" s="213"/>
      <c r="K221" s="214"/>
    </row>
    <row r="222" spans="1:11" ht="56.25" customHeight="1">
      <c r="A222" s="215"/>
      <c r="B222" s="215"/>
      <c r="C222" s="192"/>
      <c r="D222" s="193"/>
      <c r="E222" s="193"/>
      <c r="F222" s="193"/>
      <c r="G222" s="193"/>
      <c r="H222" s="193"/>
      <c r="I222" s="193"/>
      <c r="J222" s="193"/>
      <c r="K222" s="194"/>
    </row>
    <row r="223" spans="6:11" ht="21">
      <c r="F223" s="7"/>
      <c r="G223" s="7"/>
      <c r="H223" s="7"/>
      <c r="I223" s="7"/>
      <c r="J223" s="7"/>
      <c r="K223" s="83"/>
    </row>
    <row r="224" spans="1:11" ht="21">
      <c r="A224" s="188" t="s">
        <v>6</v>
      </c>
      <c r="B224" s="188"/>
      <c r="C224" s="188"/>
      <c r="D224" s="188"/>
      <c r="E224" s="188"/>
      <c r="F224" s="7"/>
      <c r="G224" s="7"/>
      <c r="H224" s="7"/>
      <c r="I224" s="7"/>
      <c r="J224" s="7"/>
      <c r="K224" s="83"/>
    </row>
    <row r="225" spans="1:11" ht="21">
      <c r="A225" s="54"/>
      <c r="B225" s="34"/>
      <c r="C225" s="34"/>
      <c r="D225" s="34"/>
      <c r="E225" s="34"/>
      <c r="F225" s="7"/>
      <c r="G225" s="7"/>
      <c r="H225" s="7"/>
      <c r="I225" s="7"/>
      <c r="J225" s="7"/>
      <c r="K225" s="83"/>
    </row>
    <row r="226" spans="1:11" ht="21" hidden="1">
      <c r="A226" s="267"/>
      <c r="B226" s="267"/>
      <c r="C226" s="267"/>
      <c r="D226" s="267"/>
      <c r="E226" s="267"/>
      <c r="F226" s="267"/>
      <c r="G226" s="267"/>
      <c r="H226" s="267"/>
      <c r="I226" s="267"/>
      <c r="J226" s="267"/>
      <c r="K226" s="267"/>
    </row>
    <row r="227" spans="1:12" ht="21">
      <c r="A227" s="183" t="s">
        <v>27</v>
      </c>
      <c r="B227" s="184"/>
      <c r="C227" s="185" t="s">
        <v>97</v>
      </c>
      <c r="D227" s="186"/>
      <c r="E227" s="186"/>
      <c r="F227" s="186"/>
      <c r="G227" s="186"/>
      <c r="H227" s="186"/>
      <c r="I227" s="186"/>
      <c r="J227" s="187"/>
      <c r="K227" s="82"/>
      <c r="L227" s="115"/>
    </row>
    <row r="228" spans="1:12" ht="21">
      <c r="A228" s="183" t="s">
        <v>28</v>
      </c>
      <c r="B228" s="184"/>
      <c r="C228" s="185" t="s">
        <v>115</v>
      </c>
      <c r="D228" s="186"/>
      <c r="E228" s="186"/>
      <c r="F228" s="186"/>
      <c r="G228" s="186"/>
      <c r="H228" s="186"/>
      <c r="I228" s="186"/>
      <c r="J228" s="187"/>
      <c r="K228" s="82"/>
      <c r="L228" s="115"/>
    </row>
    <row r="229" spans="1:12" ht="29.25" customHeight="1">
      <c r="A229" s="196" t="s">
        <v>26</v>
      </c>
      <c r="B229" s="196"/>
      <c r="C229" s="196"/>
      <c r="D229" s="196"/>
      <c r="E229" s="196"/>
      <c r="F229" s="196"/>
      <c r="G229" s="196"/>
      <c r="H229" s="196"/>
      <c r="I229" s="196"/>
      <c r="J229" s="196"/>
      <c r="K229" s="196"/>
      <c r="L229" s="103"/>
    </row>
    <row r="230" spans="1:12" ht="66.75" customHeight="1">
      <c r="A230" s="245" t="s">
        <v>205</v>
      </c>
      <c r="B230" s="245"/>
      <c r="C230" s="245"/>
      <c r="D230" s="245"/>
      <c r="E230" s="245"/>
      <c r="F230" s="245"/>
      <c r="G230" s="245"/>
      <c r="H230" s="245"/>
      <c r="I230" s="245"/>
      <c r="J230" s="245"/>
      <c r="K230" s="82"/>
      <c r="L230" s="158">
        <f>_xlfn.IFERROR((K230/K231)*100,0)</f>
        <v>0</v>
      </c>
    </row>
    <row r="231" spans="1:11" ht="35.25" customHeight="1">
      <c r="A231" s="245" t="s">
        <v>206</v>
      </c>
      <c r="B231" s="245"/>
      <c r="C231" s="245"/>
      <c r="D231" s="245"/>
      <c r="E231" s="245"/>
      <c r="F231" s="245"/>
      <c r="G231" s="245"/>
      <c r="H231" s="245"/>
      <c r="I231" s="245"/>
      <c r="J231" s="245"/>
      <c r="K231" s="82"/>
    </row>
    <row r="232" ht="28.5" customHeight="1"/>
    <row r="233" spans="1:14" s="18" customFormat="1" ht="21">
      <c r="A233" s="268" t="s">
        <v>37</v>
      </c>
      <c r="B233" s="268"/>
      <c r="C233" s="268"/>
      <c r="D233" s="268"/>
      <c r="E233" s="268"/>
      <c r="F233" s="268"/>
      <c r="K233" s="81"/>
      <c r="L233" s="85"/>
      <c r="M233" s="107" t="s">
        <v>85</v>
      </c>
      <c r="N233" s="124" t="str">
        <f>+MEIPASSDBconversionhideXLS1!J71</f>
        <v>FAIL</v>
      </c>
    </row>
    <row r="234" spans="1:12" ht="15" customHeight="1">
      <c r="A234" s="206" t="s">
        <v>2</v>
      </c>
      <c r="B234" s="207"/>
      <c r="C234" s="189" t="s">
        <v>17</v>
      </c>
      <c r="D234" s="190"/>
      <c r="E234" s="190"/>
      <c r="F234" s="190"/>
      <c r="G234" s="190"/>
      <c r="H234" s="190"/>
      <c r="I234" s="190"/>
      <c r="J234" s="190"/>
      <c r="K234" s="190"/>
      <c r="L234" s="191"/>
    </row>
    <row r="235" spans="1:12" ht="51.75" customHeight="1">
      <c r="A235" s="208"/>
      <c r="B235" s="209"/>
      <c r="C235" s="192"/>
      <c r="D235" s="193"/>
      <c r="E235" s="193"/>
      <c r="F235" s="193"/>
      <c r="G235" s="193"/>
      <c r="H235" s="193"/>
      <c r="I235" s="193"/>
      <c r="J235" s="193"/>
      <c r="K235" s="193"/>
      <c r="L235" s="194"/>
    </row>
    <row r="236" spans="1:12" ht="21">
      <c r="A236" s="146" t="s">
        <v>3</v>
      </c>
      <c r="B236" s="170"/>
      <c r="C236" s="189" t="s">
        <v>207</v>
      </c>
      <c r="D236" s="190"/>
      <c r="E236" s="190"/>
      <c r="F236" s="190"/>
      <c r="G236" s="190"/>
      <c r="H236" s="190"/>
      <c r="I236" s="190"/>
      <c r="J236" s="190"/>
      <c r="K236" s="190"/>
      <c r="L236" s="191"/>
    </row>
    <row r="237" spans="1:12" ht="21">
      <c r="A237" s="148"/>
      <c r="B237" s="171"/>
      <c r="C237" s="212"/>
      <c r="D237" s="213"/>
      <c r="E237" s="213"/>
      <c r="F237" s="213"/>
      <c r="G237" s="213"/>
      <c r="H237" s="213"/>
      <c r="I237" s="213"/>
      <c r="J237" s="213"/>
      <c r="K237" s="213"/>
      <c r="L237" s="214"/>
    </row>
    <row r="238" spans="1:12" ht="21">
      <c r="A238" s="148"/>
      <c r="B238" s="171"/>
      <c r="C238" s="212"/>
      <c r="D238" s="213"/>
      <c r="E238" s="213"/>
      <c r="F238" s="213"/>
      <c r="G238" s="213"/>
      <c r="H238" s="213"/>
      <c r="I238" s="213"/>
      <c r="J238" s="213"/>
      <c r="K238" s="213"/>
      <c r="L238" s="214"/>
    </row>
    <row r="239" spans="1:12" ht="21">
      <c r="A239" s="148"/>
      <c r="B239" s="171"/>
      <c r="C239" s="212"/>
      <c r="D239" s="213"/>
      <c r="E239" s="213"/>
      <c r="F239" s="213"/>
      <c r="G239" s="213"/>
      <c r="H239" s="213"/>
      <c r="I239" s="213"/>
      <c r="J239" s="213"/>
      <c r="K239" s="213"/>
      <c r="L239" s="214"/>
    </row>
    <row r="240" spans="1:12" ht="21">
      <c r="A240" s="148"/>
      <c r="B240" s="171"/>
      <c r="C240" s="212"/>
      <c r="D240" s="213"/>
      <c r="E240" s="213"/>
      <c r="F240" s="213"/>
      <c r="G240" s="213"/>
      <c r="H240" s="213"/>
      <c r="I240" s="213"/>
      <c r="J240" s="213"/>
      <c r="K240" s="213"/>
      <c r="L240" s="214"/>
    </row>
    <row r="241" spans="1:12" ht="45.75" customHeight="1">
      <c r="A241" s="150"/>
      <c r="B241" s="172"/>
      <c r="C241" s="192"/>
      <c r="D241" s="193"/>
      <c r="E241" s="193"/>
      <c r="F241" s="193"/>
      <c r="G241" s="193"/>
      <c r="H241" s="193"/>
      <c r="I241" s="193"/>
      <c r="J241" s="193"/>
      <c r="K241" s="193"/>
      <c r="L241" s="194"/>
    </row>
    <row r="242" spans="1:12" ht="15" customHeight="1">
      <c r="A242" s="215" t="s">
        <v>18</v>
      </c>
      <c r="B242" s="215"/>
      <c r="C242" s="229" t="s">
        <v>208</v>
      </c>
      <c r="D242" s="230"/>
      <c r="E242" s="230"/>
      <c r="F242" s="230"/>
      <c r="G242" s="230"/>
      <c r="H242" s="230"/>
      <c r="I242" s="230"/>
      <c r="J242" s="230"/>
      <c r="K242" s="230"/>
      <c r="L242" s="231"/>
    </row>
    <row r="243" spans="1:12" ht="21">
      <c r="A243" s="215"/>
      <c r="B243" s="215"/>
      <c r="C243" s="232"/>
      <c r="D243" s="233"/>
      <c r="E243" s="233"/>
      <c r="F243" s="233"/>
      <c r="G243" s="233"/>
      <c r="H243" s="233"/>
      <c r="I243" s="233"/>
      <c r="J243" s="233"/>
      <c r="K243" s="233"/>
      <c r="L243" s="234"/>
    </row>
    <row r="244" spans="1:12" ht="21">
      <c r="A244" s="215"/>
      <c r="B244" s="215"/>
      <c r="C244" s="232"/>
      <c r="D244" s="233"/>
      <c r="E244" s="233"/>
      <c r="F244" s="233"/>
      <c r="G244" s="233"/>
      <c r="H244" s="233"/>
      <c r="I244" s="233"/>
      <c r="J244" s="233"/>
      <c r="K244" s="233"/>
      <c r="L244" s="234"/>
    </row>
    <row r="245" spans="1:12" ht="21">
      <c r="A245" s="215"/>
      <c r="B245" s="215"/>
      <c r="C245" s="232"/>
      <c r="D245" s="233"/>
      <c r="E245" s="233"/>
      <c r="F245" s="233"/>
      <c r="G245" s="233"/>
      <c r="H245" s="233"/>
      <c r="I245" s="233"/>
      <c r="J245" s="233"/>
      <c r="K245" s="233"/>
      <c r="L245" s="234"/>
    </row>
    <row r="246" spans="1:12" ht="21">
      <c r="A246" s="215"/>
      <c r="B246" s="215"/>
      <c r="C246" s="232"/>
      <c r="D246" s="233"/>
      <c r="E246" s="233"/>
      <c r="F246" s="233"/>
      <c r="G246" s="233"/>
      <c r="H246" s="233"/>
      <c r="I246" s="233"/>
      <c r="J246" s="233"/>
      <c r="K246" s="233"/>
      <c r="L246" s="234"/>
    </row>
    <row r="247" spans="1:12" ht="21">
      <c r="A247" s="215"/>
      <c r="B247" s="215"/>
      <c r="C247" s="232"/>
      <c r="D247" s="233"/>
      <c r="E247" s="233"/>
      <c r="F247" s="233"/>
      <c r="G247" s="233"/>
      <c r="H247" s="233"/>
      <c r="I247" s="233"/>
      <c r="J247" s="233"/>
      <c r="K247" s="233"/>
      <c r="L247" s="234"/>
    </row>
    <row r="248" spans="1:12" ht="21">
      <c r="A248" s="215"/>
      <c r="B248" s="215"/>
      <c r="C248" s="232"/>
      <c r="D248" s="233"/>
      <c r="E248" s="233"/>
      <c r="F248" s="233"/>
      <c r="G248" s="233"/>
      <c r="H248" s="233"/>
      <c r="I248" s="233"/>
      <c r="J248" s="233"/>
      <c r="K248" s="233"/>
      <c r="L248" s="234"/>
    </row>
    <row r="249" spans="1:12" ht="21">
      <c r="A249" s="215"/>
      <c r="B249" s="215"/>
      <c r="C249" s="232"/>
      <c r="D249" s="233"/>
      <c r="E249" s="233"/>
      <c r="F249" s="233"/>
      <c r="G249" s="233"/>
      <c r="H249" s="233"/>
      <c r="I249" s="233"/>
      <c r="J249" s="233"/>
      <c r="K249" s="233"/>
      <c r="L249" s="234"/>
    </row>
    <row r="250" spans="1:12" ht="21">
      <c r="A250" s="215"/>
      <c r="B250" s="215"/>
      <c r="C250" s="232"/>
      <c r="D250" s="233"/>
      <c r="E250" s="233"/>
      <c r="F250" s="233"/>
      <c r="G250" s="233"/>
      <c r="H250" s="233"/>
      <c r="I250" s="233"/>
      <c r="J250" s="233"/>
      <c r="K250" s="233"/>
      <c r="L250" s="234"/>
    </row>
    <row r="251" spans="1:12" ht="21">
      <c r="A251" s="215"/>
      <c r="B251" s="215"/>
      <c r="C251" s="232"/>
      <c r="D251" s="233"/>
      <c r="E251" s="233"/>
      <c r="F251" s="233"/>
      <c r="G251" s="233"/>
      <c r="H251" s="233"/>
      <c r="I251" s="233"/>
      <c r="J251" s="233"/>
      <c r="K251" s="233"/>
      <c r="L251" s="234"/>
    </row>
    <row r="252" spans="1:12" ht="21">
      <c r="A252" s="215"/>
      <c r="B252" s="215"/>
      <c r="C252" s="232"/>
      <c r="D252" s="233"/>
      <c r="E252" s="233"/>
      <c r="F252" s="233"/>
      <c r="G252" s="233"/>
      <c r="H252" s="233"/>
      <c r="I252" s="233"/>
      <c r="J252" s="233"/>
      <c r="K252" s="233"/>
      <c r="L252" s="234"/>
    </row>
    <row r="253" spans="1:12" ht="21">
      <c r="A253" s="215"/>
      <c r="B253" s="215"/>
      <c r="C253" s="232"/>
      <c r="D253" s="233"/>
      <c r="E253" s="233"/>
      <c r="F253" s="233"/>
      <c r="G253" s="233"/>
      <c r="H253" s="233"/>
      <c r="I253" s="233"/>
      <c r="J253" s="233"/>
      <c r="K253" s="233"/>
      <c r="L253" s="234"/>
    </row>
    <row r="254" spans="1:12" ht="21">
      <c r="A254" s="215"/>
      <c r="B254" s="215"/>
      <c r="C254" s="232"/>
      <c r="D254" s="233"/>
      <c r="E254" s="233"/>
      <c r="F254" s="233"/>
      <c r="G254" s="233"/>
      <c r="H254" s="233"/>
      <c r="I254" s="233"/>
      <c r="J254" s="233"/>
      <c r="K254" s="233"/>
      <c r="L254" s="234"/>
    </row>
    <row r="255" spans="1:12" ht="21">
      <c r="A255" s="215"/>
      <c r="B255" s="215"/>
      <c r="C255" s="232"/>
      <c r="D255" s="233"/>
      <c r="E255" s="233"/>
      <c r="F255" s="233"/>
      <c r="G255" s="233"/>
      <c r="H255" s="233"/>
      <c r="I255" s="233"/>
      <c r="J255" s="233"/>
      <c r="K255" s="233"/>
      <c r="L255" s="234"/>
    </row>
    <row r="256" spans="1:12" ht="21">
      <c r="A256" s="215"/>
      <c r="B256" s="215"/>
      <c r="C256" s="232"/>
      <c r="D256" s="233"/>
      <c r="E256" s="233"/>
      <c r="F256" s="233"/>
      <c r="G256" s="233"/>
      <c r="H256" s="233"/>
      <c r="I256" s="233"/>
      <c r="J256" s="233"/>
      <c r="K256" s="233"/>
      <c r="L256" s="234"/>
    </row>
    <row r="257" spans="1:12" ht="21">
      <c r="A257" s="215"/>
      <c r="B257" s="215"/>
      <c r="C257" s="232"/>
      <c r="D257" s="233"/>
      <c r="E257" s="233"/>
      <c r="F257" s="233"/>
      <c r="G257" s="233"/>
      <c r="H257" s="233"/>
      <c r="I257" s="233"/>
      <c r="J257" s="233"/>
      <c r="K257" s="233"/>
      <c r="L257" s="234"/>
    </row>
    <row r="258" spans="1:12" ht="21">
      <c r="A258" s="215"/>
      <c r="B258" s="215"/>
      <c r="C258" s="232"/>
      <c r="D258" s="233"/>
      <c r="E258" s="233"/>
      <c r="F258" s="233"/>
      <c r="G258" s="233"/>
      <c r="H258" s="233"/>
      <c r="I258" s="233"/>
      <c r="J258" s="233"/>
      <c r="K258" s="233"/>
      <c r="L258" s="234"/>
    </row>
    <row r="259" spans="1:12" ht="21">
      <c r="A259" s="215"/>
      <c r="B259" s="215"/>
      <c r="C259" s="232"/>
      <c r="D259" s="233"/>
      <c r="E259" s="233"/>
      <c r="F259" s="233"/>
      <c r="G259" s="233"/>
      <c r="H259" s="233"/>
      <c r="I259" s="233"/>
      <c r="J259" s="233"/>
      <c r="K259" s="233"/>
      <c r="L259" s="234"/>
    </row>
    <row r="260" spans="1:12" ht="21">
      <c r="A260" s="215"/>
      <c r="B260" s="215"/>
      <c r="C260" s="232"/>
      <c r="D260" s="233"/>
      <c r="E260" s="233"/>
      <c r="F260" s="233"/>
      <c r="G260" s="233"/>
      <c r="H260" s="233"/>
      <c r="I260" s="233"/>
      <c r="J260" s="233"/>
      <c r="K260" s="233"/>
      <c r="L260" s="234"/>
    </row>
    <row r="261" spans="1:12" ht="21">
      <c r="A261" s="215"/>
      <c r="B261" s="215"/>
      <c r="C261" s="232"/>
      <c r="D261" s="233"/>
      <c r="E261" s="233"/>
      <c r="F261" s="233"/>
      <c r="G261" s="233"/>
      <c r="H261" s="233"/>
      <c r="I261" s="233"/>
      <c r="J261" s="233"/>
      <c r="K261" s="233"/>
      <c r="L261" s="234"/>
    </row>
    <row r="262" spans="1:12" ht="21">
      <c r="A262" s="215"/>
      <c r="B262" s="215"/>
      <c r="C262" s="232"/>
      <c r="D262" s="233"/>
      <c r="E262" s="233"/>
      <c r="F262" s="233"/>
      <c r="G262" s="233"/>
      <c r="H262" s="233"/>
      <c r="I262" s="233"/>
      <c r="J262" s="233"/>
      <c r="K262" s="233"/>
      <c r="L262" s="234"/>
    </row>
    <row r="263" spans="1:12" ht="21">
      <c r="A263" s="215"/>
      <c r="B263" s="215"/>
      <c r="C263" s="232"/>
      <c r="D263" s="233"/>
      <c r="E263" s="233"/>
      <c r="F263" s="233"/>
      <c r="G263" s="233"/>
      <c r="H263" s="233"/>
      <c r="I263" s="233"/>
      <c r="J263" s="233"/>
      <c r="K263" s="233"/>
      <c r="L263" s="234"/>
    </row>
    <row r="264" spans="1:12" ht="135.75" customHeight="1">
      <c r="A264" s="215"/>
      <c r="B264" s="215"/>
      <c r="C264" s="235"/>
      <c r="D264" s="236"/>
      <c r="E264" s="236"/>
      <c r="F264" s="236"/>
      <c r="G264" s="236"/>
      <c r="H264" s="236"/>
      <c r="I264" s="236"/>
      <c r="J264" s="236"/>
      <c r="K264" s="236"/>
      <c r="L264" s="237"/>
    </row>
    <row r="265" spans="1:12" ht="15" customHeight="1">
      <c r="A265" s="215" t="s">
        <v>10</v>
      </c>
      <c r="B265" s="215"/>
      <c r="C265" s="189" t="s">
        <v>209</v>
      </c>
      <c r="D265" s="190"/>
      <c r="E265" s="190"/>
      <c r="F265" s="190"/>
      <c r="G265" s="190"/>
      <c r="H265" s="190"/>
      <c r="I265" s="190"/>
      <c r="J265" s="190"/>
      <c r="K265" s="190"/>
      <c r="L265" s="191"/>
    </row>
    <row r="266" spans="1:12" ht="21">
      <c r="A266" s="215"/>
      <c r="B266" s="215"/>
      <c r="C266" s="212"/>
      <c r="D266" s="213"/>
      <c r="E266" s="213"/>
      <c r="F266" s="213"/>
      <c r="G266" s="213"/>
      <c r="H266" s="213"/>
      <c r="I266" s="213"/>
      <c r="J266" s="213"/>
      <c r="K266" s="213"/>
      <c r="L266" s="214"/>
    </row>
    <row r="267" spans="1:12" ht="21" hidden="1">
      <c r="A267" s="215"/>
      <c r="B267" s="215"/>
      <c r="C267" s="212"/>
      <c r="D267" s="213"/>
      <c r="E267" s="213"/>
      <c r="F267" s="213"/>
      <c r="G267" s="213"/>
      <c r="H267" s="213"/>
      <c r="I267" s="213"/>
      <c r="J267" s="213"/>
      <c r="K267" s="213"/>
      <c r="L267" s="214"/>
    </row>
    <row r="268" spans="1:12" ht="21" hidden="1">
      <c r="A268" s="215"/>
      <c r="B268" s="215"/>
      <c r="C268" s="212"/>
      <c r="D268" s="213"/>
      <c r="E268" s="213"/>
      <c r="F268" s="213"/>
      <c r="G268" s="213"/>
      <c r="H268" s="213"/>
      <c r="I268" s="213"/>
      <c r="J268" s="213"/>
      <c r="K268" s="213"/>
      <c r="L268" s="214"/>
    </row>
    <row r="269" spans="1:12" ht="21" hidden="1">
      <c r="A269" s="215"/>
      <c r="B269" s="215"/>
      <c r="C269" s="212"/>
      <c r="D269" s="213"/>
      <c r="E269" s="213"/>
      <c r="F269" s="213"/>
      <c r="G269" s="213"/>
      <c r="H269" s="213"/>
      <c r="I269" s="213"/>
      <c r="J269" s="213"/>
      <c r="K269" s="213"/>
      <c r="L269" s="214"/>
    </row>
    <row r="270" spans="1:12" ht="21" hidden="1">
      <c r="A270" s="215"/>
      <c r="B270" s="215"/>
      <c r="C270" s="212"/>
      <c r="D270" s="213"/>
      <c r="E270" s="213"/>
      <c r="F270" s="213"/>
      <c r="G270" s="213"/>
      <c r="H270" s="213"/>
      <c r="I270" s="213"/>
      <c r="J270" s="213"/>
      <c r="K270" s="213"/>
      <c r="L270" s="214"/>
    </row>
    <row r="271" spans="1:12" ht="51.75" customHeight="1">
      <c r="A271" s="215"/>
      <c r="B271" s="215"/>
      <c r="C271" s="192"/>
      <c r="D271" s="193"/>
      <c r="E271" s="193"/>
      <c r="F271" s="193"/>
      <c r="G271" s="193"/>
      <c r="H271" s="193"/>
      <c r="I271" s="193"/>
      <c r="J271" s="193"/>
      <c r="K271" s="193"/>
      <c r="L271" s="194"/>
    </row>
    <row r="272" spans="1:12" ht="9" customHeight="1">
      <c r="A272" s="113"/>
      <c r="B272" s="6"/>
      <c r="C272" s="35"/>
      <c r="D272" s="35"/>
      <c r="E272" s="35"/>
      <c r="F272" s="35"/>
      <c r="G272" s="35"/>
      <c r="H272" s="35"/>
      <c r="I272" s="35"/>
      <c r="J272" s="35"/>
      <c r="K272" s="83"/>
      <c r="L272" s="154"/>
    </row>
    <row r="273" spans="1:12" ht="21">
      <c r="A273" s="188" t="s">
        <v>6</v>
      </c>
      <c r="B273" s="188"/>
      <c r="C273" s="188"/>
      <c r="D273" s="188"/>
      <c r="E273" s="188"/>
      <c r="F273" s="35"/>
      <c r="G273" s="35"/>
      <c r="H273" s="35"/>
      <c r="I273" s="35"/>
      <c r="J273" s="35"/>
      <c r="K273" s="83"/>
      <c r="L273" s="154"/>
    </row>
    <row r="274" spans="3:14" s="110" customFormat="1" ht="12.75">
      <c r="C274" s="111"/>
      <c r="D274" s="111"/>
      <c r="E274" s="111"/>
      <c r="F274" s="111"/>
      <c r="G274" s="111"/>
      <c r="H274" s="111"/>
      <c r="I274" s="111"/>
      <c r="J274" s="111"/>
      <c r="K274" s="125"/>
      <c r="L274" s="162"/>
      <c r="N274" s="132"/>
    </row>
    <row r="275" spans="1:11" ht="21">
      <c r="A275" s="183" t="s">
        <v>4</v>
      </c>
      <c r="B275" s="184"/>
      <c r="C275" s="185" t="s">
        <v>117</v>
      </c>
      <c r="D275" s="186"/>
      <c r="E275" s="186"/>
      <c r="F275" s="186"/>
      <c r="G275" s="186"/>
      <c r="H275" s="186"/>
      <c r="I275" s="186"/>
      <c r="J275" s="187"/>
      <c r="K275" s="82"/>
    </row>
    <row r="276" spans="1:11" ht="21">
      <c r="A276" s="183" t="s">
        <v>4</v>
      </c>
      <c r="B276" s="184"/>
      <c r="C276" s="185" t="s">
        <v>118</v>
      </c>
      <c r="D276" s="186"/>
      <c r="E276" s="186"/>
      <c r="F276" s="186"/>
      <c r="G276" s="186"/>
      <c r="H276" s="186"/>
      <c r="I276" s="186"/>
      <c r="J276" s="187"/>
      <c r="K276" s="82"/>
    </row>
    <row r="277" spans="1:11" ht="21">
      <c r="A277" s="183" t="s">
        <v>4</v>
      </c>
      <c r="B277" s="184"/>
      <c r="C277" s="185" t="s">
        <v>119</v>
      </c>
      <c r="D277" s="186"/>
      <c r="E277" s="186"/>
      <c r="F277" s="186"/>
      <c r="G277" s="186"/>
      <c r="H277" s="186"/>
      <c r="I277" s="186"/>
      <c r="J277" s="187"/>
      <c r="K277" s="82"/>
    </row>
    <row r="278" spans="1:11" ht="21">
      <c r="A278" s="183" t="s">
        <v>4</v>
      </c>
      <c r="B278" s="184"/>
      <c r="C278" s="185" t="s">
        <v>146</v>
      </c>
      <c r="D278" s="186"/>
      <c r="E278" s="186"/>
      <c r="F278" s="186"/>
      <c r="G278" s="186"/>
      <c r="H278" s="186"/>
      <c r="I278" s="186"/>
      <c r="J278" s="187"/>
      <c r="K278" s="82"/>
    </row>
    <row r="279" spans="1:11" ht="21">
      <c r="A279" s="183" t="s">
        <v>4</v>
      </c>
      <c r="B279" s="184"/>
      <c r="C279" s="185" t="s">
        <v>145</v>
      </c>
      <c r="D279" s="186"/>
      <c r="E279" s="186"/>
      <c r="F279" s="186"/>
      <c r="G279" s="186"/>
      <c r="H279" s="186"/>
      <c r="I279" s="186"/>
      <c r="J279" s="187"/>
      <c r="K279" s="82"/>
    </row>
    <row r="280" spans="1:11" ht="21">
      <c r="A280" s="183" t="s">
        <v>4</v>
      </c>
      <c r="B280" s="184"/>
      <c r="C280" s="185" t="s">
        <v>147</v>
      </c>
      <c r="D280" s="186"/>
      <c r="E280" s="186"/>
      <c r="F280" s="186"/>
      <c r="G280" s="186"/>
      <c r="H280" s="186"/>
      <c r="I280" s="186"/>
      <c r="J280" s="187"/>
      <c r="K280" s="82"/>
    </row>
    <row r="281" spans="1:11" ht="21">
      <c r="A281" s="183" t="s">
        <v>4</v>
      </c>
      <c r="B281" s="184"/>
      <c r="C281" s="185" t="s">
        <v>120</v>
      </c>
      <c r="D281" s="186"/>
      <c r="E281" s="186"/>
      <c r="F281" s="186"/>
      <c r="G281" s="186"/>
      <c r="H281" s="186"/>
      <c r="I281" s="186"/>
      <c r="J281" s="187"/>
      <c r="K281" s="82"/>
    </row>
    <row r="282" spans="1:11" ht="21">
      <c r="A282" s="183" t="s">
        <v>4</v>
      </c>
      <c r="B282" s="184"/>
      <c r="C282" s="185" t="s">
        <v>121</v>
      </c>
      <c r="D282" s="186"/>
      <c r="E282" s="186"/>
      <c r="F282" s="186"/>
      <c r="G282" s="186"/>
      <c r="H282" s="186"/>
      <c r="I282" s="186"/>
      <c r="J282" s="187"/>
      <c r="K282" s="82"/>
    </row>
    <row r="283" spans="1:11" ht="21">
      <c r="A283" s="183" t="s">
        <v>4</v>
      </c>
      <c r="B283" s="184"/>
      <c r="C283" s="185" t="s">
        <v>122</v>
      </c>
      <c r="D283" s="186"/>
      <c r="E283" s="186"/>
      <c r="F283" s="186"/>
      <c r="G283" s="186"/>
      <c r="H283" s="186"/>
      <c r="I283" s="186"/>
      <c r="J283" s="187"/>
      <c r="K283" s="82"/>
    </row>
    <row r="285" spans="1:11" ht="21">
      <c r="A285" s="183" t="s">
        <v>10</v>
      </c>
      <c r="B285" s="184"/>
      <c r="C285" s="185" t="s">
        <v>132</v>
      </c>
      <c r="D285" s="186"/>
      <c r="E285" s="186"/>
      <c r="F285" s="186"/>
      <c r="G285" s="186"/>
      <c r="H285" s="186"/>
      <c r="I285" s="186"/>
      <c r="J285" s="187"/>
      <c r="K285" s="82"/>
    </row>
    <row r="286" spans="1:11" ht="21">
      <c r="A286" s="183" t="s">
        <v>10</v>
      </c>
      <c r="B286" s="184"/>
      <c r="C286" s="185" t="s">
        <v>133</v>
      </c>
      <c r="D286" s="186"/>
      <c r="E286" s="186"/>
      <c r="F286" s="186"/>
      <c r="G286" s="186"/>
      <c r="H286" s="186"/>
      <c r="I286" s="186"/>
      <c r="J286" s="187"/>
      <c r="K286" s="82"/>
    </row>
    <row r="287" ht="21" hidden="1"/>
    <row r="289" spans="1:11" ht="21">
      <c r="A289" s="238" t="s">
        <v>123</v>
      </c>
      <c r="B289" s="239"/>
      <c r="C289" s="239"/>
      <c r="D289" s="239"/>
      <c r="E289" s="239"/>
      <c r="F289" s="239"/>
      <c r="G289" s="239"/>
      <c r="H289" s="239"/>
      <c r="I289" s="239"/>
      <c r="J289" s="240"/>
      <c r="K289" s="82"/>
    </row>
    <row r="290" spans="1:11" ht="21">
      <c r="A290" s="238" t="s">
        <v>124</v>
      </c>
      <c r="B290" s="239"/>
      <c r="C290" s="239"/>
      <c r="D290" s="239"/>
      <c r="E290" s="239"/>
      <c r="F290" s="239"/>
      <c r="G290" s="239"/>
      <c r="H290" s="239"/>
      <c r="I290" s="239"/>
      <c r="J290" s="240"/>
      <c r="K290" s="82"/>
    </row>
    <row r="291" spans="1:11" ht="21">
      <c r="A291" s="238" t="s">
        <v>125</v>
      </c>
      <c r="B291" s="239"/>
      <c r="C291" s="239"/>
      <c r="D291" s="239"/>
      <c r="E291" s="239"/>
      <c r="F291" s="239"/>
      <c r="G291" s="239"/>
      <c r="H291" s="239"/>
      <c r="I291" s="239"/>
      <c r="J291" s="240"/>
      <c r="K291" s="82"/>
    </row>
    <row r="292" spans="1:11" ht="21" customHeight="1">
      <c r="A292" s="278" t="s">
        <v>127</v>
      </c>
      <c r="B292" s="279"/>
      <c r="C292" s="279"/>
      <c r="D292" s="279"/>
      <c r="E292" s="279"/>
      <c r="F292" s="279"/>
      <c r="G292" s="279"/>
      <c r="H292" s="279"/>
      <c r="I292" s="279"/>
      <c r="J292" s="279"/>
      <c r="K292" s="116"/>
    </row>
    <row r="293" spans="1:11" ht="14.25" customHeight="1" hidden="1">
      <c r="A293" s="114"/>
      <c r="B293" s="48"/>
      <c r="C293" s="48"/>
      <c r="D293" s="48"/>
      <c r="E293" s="48"/>
      <c r="F293" s="48"/>
      <c r="G293" s="48"/>
      <c r="H293" s="48"/>
      <c r="I293" s="48"/>
      <c r="J293" s="48"/>
      <c r="K293" s="117"/>
    </row>
    <row r="294" spans="1:11" ht="21">
      <c r="A294" s="238" t="s">
        <v>128</v>
      </c>
      <c r="B294" s="239"/>
      <c r="C294" s="239"/>
      <c r="D294" s="239"/>
      <c r="E294" s="239"/>
      <c r="F294" s="239"/>
      <c r="G294" s="239"/>
      <c r="H294" s="239"/>
      <c r="I294" s="239"/>
      <c r="J294" s="240"/>
      <c r="K294" s="82"/>
    </row>
    <row r="295" spans="11:14" s="60" customFormat="1" ht="11.25">
      <c r="K295" s="91"/>
      <c r="L295" s="92"/>
      <c r="N295" s="173"/>
    </row>
    <row r="296" spans="11:14" s="60" customFormat="1" ht="11.25">
      <c r="K296" s="91"/>
      <c r="L296" s="92"/>
      <c r="N296" s="173"/>
    </row>
    <row r="297" spans="1:11" ht="35.25" customHeight="1">
      <c r="A297" s="261" t="s">
        <v>66</v>
      </c>
      <c r="B297" s="261"/>
      <c r="C297" s="261"/>
      <c r="D297" s="261"/>
      <c r="E297" s="261"/>
      <c r="F297" s="261"/>
      <c r="G297" s="261"/>
      <c r="H297" s="261"/>
      <c r="I297" s="261"/>
      <c r="J297" s="261"/>
      <c r="K297" s="31" t="str">
        <f>+MEIPASSDBconversionhideXLS1!K3&amp;""</f>
        <v>FAIL</v>
      </c>
    </row>
  </sheetData>
  <sheetProtection sheet="1" objects="1" scenarios="1"/>
  <mergeCells count="169">
    <mergeCell ref="A163:K163"/>
    <mergeCell ref="A197:K197"/>
    <mergeCell ref="A229:K229"/>
    <mergeCell ref="A292:J292"/>
    <mergeCell ref="A129:K129"/>
    <mergeCell ref="A107:K107"/>
    <mergeCell ref="A136:B137"/>
    <mergeCell ref="C136:K137"/>
    <mergeCell ref="C138:K139"/>
    <mergeCell ref="A140:B140"/>
    <mergeCell ref="C36:K36"/>
    <mergeCell ref="A20:E20"/>
    <mergeCell ref="A22:J22"/>
    <mergeCell ref="A23:J23"/>
    <mergeCell ref="A25:F25"/>
    <mergeCell ref="A27:B27"/>
    <mergeCell ref="C27:K27"/>
    <mergeCell ref="C56:K62"/>
    <mergeCell ref="A43:J43"/>
    <mergeCell ref="A7:G7"/>
    <mergeCell ref="A9:B11"/>
    <mergeCell ref="C9:K11"/>
    <mergeCell ref="C12:K17"/>
    <mergeCell ref="A18:B18"/>
    <mergeCell ref="C18:K18"/>
    <mergeCell ref="C28:K35"/>
    <mergeCell ref="A36:B36"/>
    <mergeCell ref="A38:J38"/>
    <mergeCell ref="A73:B73"/>
    <mergeCell ref="C73:J73"/>
    <mergeCell ref="A64:E64"/>
    <mergeCell ref="A66:B66"/>
    <mergeCell ref="C66:J66"/>
    <mergeCell ref="A68:K69"/>
    <mergeCell ref="A45:H45"/>
    <mergeCell ref="A47:B49"/>
    <mergeCell ref="C47:K49"/>
    <mergeCell ref="A78:J78"/>
    <mergeCell ref="A80:B80"/>
    <mergeCell ref="C80:J80"/>
    <mergeCell ref="A74:B74"/>
    <mergeCell ref="C74:J74"/>
    <mergeCell ref="A39:J39"/>
    <mergeCell ref="A41:B41"/>
    <mergeCell ref="C41:J41"/>
    <mergeCell ref="C50:K55"/>
    <mergeCell ref="A56:B62"/>
    <mergeCell ref="A70:J70"/>
    <mergeCell ref="A71:J71"/>
    <mergeCell ref="C92:K93"/>
    <mergeCell ref="A94:B98"/>
    <mergeCell ref="C94:K98"/>
    <mergeCell ref="A101:E101"/>
    <mergeCell ref="C91:K91"/>
    <mergeCell ref="A92:B93"/>
    <mergeCell ref="A76:K76"/>
    <mergeCell ref="A77:J77"/>
    <mergeCell ref="A103:B103"/>
    <mergeCell ref="C103:J103"/>
    <mergeCell ref="C119:K121"/>
    <mergeCell ref="A122:B123"/>
    <mergeCell ref="C122:K123"/>
    <mergeCell ref="A83:K84"/>
    <mergeCell ref="A85:J85"/>
    <mergeCell ref="A86:J86"/>
    <mergeCell ref="A89:F89"/>
    <mergeCell ref="A91:B91"/>
    <mergeCell ref="A104:B104"/>
    <mergeCell ref="C104:J104"/>
    <mergeCell ref="A108:K108"/>
    <mergeCell ref="A109:J109"/>
    <mergeCell ref="A110:J110"/>
    <mergeCell ref="A134:F135"/>
    <mergeCell ref="A114:G114"/>
    <mergeCell ref="A116:B118"/>
    <mergeCell ref="C116:K118"/>
    <mergeCell ref="A119:B121"/>
    <mergeCell ref="C140:K140"/>
    <mergeCell ref="A125:E125"/>
    <mergeCell ref="A127:B127"/>
    <mergeCell ref="C127:J127"/>
    <mergeCell ref="A130:J130"/>
    <mergeCell ref="A131:J131"/>
    <mergeCell ref="A151:F151"/>
    <mergeCell ref="A153:B154"/>
    <mergeCell ref="C153:K154"/>
    <mergeCell ref="C155:K156"/>
    <mergeCell ref="A157:B157"/>
    <mergeCell ref="C157:K157"/>
    <mergeCell ref="A173:B181"/>
    <mergeCell ref="C173:K181"/>
    <mergeCell ref="A182:B190"/>
    <mergeCell ref="C182:K190"/>
    <mergeCell ref="A142:E142"/>
    <mergeCell ref="A144:B144"/>
    <mergeCell ref="C144:J144"/>
    <mergeCell ref="A147:J147"/>
    <mergeCell ref="A148:J148"/>
    <mergeCell ref="A146:K146"/>
    <mergeCell ref="C208:K208"/>
    <mergeCell ref="A159:E159"/>
    <mergeCell ref="A161:B161"/>
    <mergeCell ref="C161:J161"/>
    <mergeCell ref="A164:J164"/>
    <mergeCell ref="A165:J165"/>
    <mergeCell ref="A192:E192"/>
    <mergeCell ref="A168:G168"/>
    <mergeCell ref="A170:B172"/>
    <mergeCell ref="C170:K172"/>
    <mergeCell ref="A233:F233"/>
    <mergeCell ref="A194:B194"/>
    <mergeCell ref="C194:J194"/>
    <mergeCell ref="A195:B195"/>
    <mergeCell ref="C195:J195"/>
    <mergeCell ref="A198:J198"/>
    <mergeCell ref="A199:J199"/>
    <mergeCell ref="A203:J203"/>
    <mergeCell ref="A206:E206"/>
    <mergeCell ref="A208:B208"/>
    <mergeCell ref="C234:L235"/>
    <mergeCell ref="A228:B228"/>
    <mergeCell ref="C228:J228"/>
    <mergeCell ref="A231:J231"/>
    <mergeCell ref="C276:J276"/>
    <mergeCell ref="A202:J202"/>
    <mergeCell ref="A226:K226"/>
    <mergeCell ref="A227:B227"/>
    <mergeCell ref="C227:J227"/>
    <mergeCell ref="A230:J230"/>
    <mergeCell ref="A277:B277"/>
    <mergeCell ref="C277:J277"/>
    <mergeCell ref="A278:B278"/>
    <mergeCell ref="C278:J278"/>
    <mergeCell ref="A209:B218"/>
    <mergeCell ref="C209:K218"/>
    <mergeCell ref="A219:B222"/>
    <mergeCell ref="C219:K222"/>
    <mergeCell ref="A224:E224"/>
    <mergeCell ref="A234:B235"/>
    <mergeCell ref="A285:B285"/>
    <mergeCell ref="C285:J285"/>
    <mergeCell ref="C236:L241"/>
    <mergeCell ref="A242:B264"/>
    <mergeCell ref="C242:L264"/>
    <mergeCell ref="A265:B271"/>
    <mergeCell ref="A283:B283"/>
    <mergeCell ref="C283:J283"/>
    <mergeCell ref="C265:L271"/>
    <mergeCell ref="A273:E273"/>
    <mergeCell ref="C281:J281"/>
    <mergeCell ref="A282:B282"/>
    <mergeCell ref="C282:J282"/>
    <mergeCell ref="A81:B81"/>
    <mergeCell ref="C81:J81"/>
    <mergeCell ref="A280:B280"/>
    <mergeCell ref="C280:J280"/>
    <mergeCell ref="A275:B275"/>
    <mergeCell ref="C275:J275"/>
    <mergeCell ref="A276:B276"/>
    <mergeCell ref="A291:J291"/>
    <mergeCell ref="A294:J294"/>
    <mergeCell ref="A297:J297"/>
    <mergeCell ref="A279:B279"/>
    <mergeCell ref="C279:J279"/>
    <mergeCell ref="A286:B286"/>
    <mergeCell ref="C286:J286"/>
    <mergeCell ref="A289:J289"/>
    <mergeCell ref="A290:J290"/>
    <mergeCell ref="A281:B281"/>
  </mergeCells>
  <conditionalFormatting sqref="K23">
    <cfRule type="expression" priority="57" dxfId="0" stopIfTrue="1">
      <formula>$K$22="NO"</formula>
    </cfRule>
  </conditionalFormatting>
  <conditionalFormatting sqref="K39">
    <cfRule type="expression" priority="56" dxfId="0" stopIfTrue="1">
      <formula>$K$39="NO"</formula>
    </cfRule>
  </conditionalFormatting>
  <conditionalFormatting sqref="K41">
    <cfRule type="expression" priority="55" dxfId="0" stopIfTrue="1">
      <formula>$K$43="YES"</formula>
    </cfRule>
  </conditionalFormatting>
  <conditionalFormatting sqref="K43">
    <cfRule type="expression" priority="54" dxfId="0" stopIfTrue="1">
      <formula>$K$41="YES"</formula>
    </cfRule>
  </conditionalFormatting>
  <conditionalFormatting sqref="K70">
    <cfRule type="expression" priority="53" dxfId="0" stopIfTrue="1">
      <formula>OR($K$66="YES")</formula>
    </cfRule>
  </conditionalFormatting>
  <conditionalFormatting sqref="K71">
    <cfRule type="expression" priority="52" dxfId="0" stopIfTrue="1">
      <formula>OR($K$66="YES",$K$70&gt;$K$71)</formula>
    </cfRule>
  </conditionalFormatting>
  <conditionalFormatting sqref="L70">
    <cfRule type="expression" priority="51" dxfId="0" stopIfTrue="1">
      <formula>OR($L$70&gt;100,$L$70&lt;=60)</formula>
    </cfRule>
  </conditionalFormatting>
  <conditionalFormatting sqref="L77">
    <cfRule type="expression" priority="48" dxfId="0" stopIfTrue="1">
      <formula>OR($L$77&gt;100,$L$77&lt;=30)</formula>
    </cfRule>
  </conditionalFormatting>
  <conditionalFormatting sqref="L85">
    <cfRule type="expression" priority="45" dxfId="0" stopIfTrue="1">
      <formula>OR($L$85&gt;100,$L$85&lt;=30)</formula>
    </cfRule>
  </conditionalFormatting>
  <conditionalFormatting sqref="L109">
    <cfRule type="expression" priority="44" dxfId="0" stopIfTrue="1">
      <formula>OR($L$109&gt;100,$L$109&lt;=50)</formula>
    </cfRule>
  </conditionalFormatting>
  <conditionalFormatting sqref="K109">
    <cfRule type="expression" priority="43" dxfId="0" stopIfTrue="1">
      <formula>OR($K$104="YES",$K$103="YES")</formula>
    </cfRule>
  </conditionalFormatting>
  <conditionalFormatting sqref="K110">
    <cfRule type="expression" priority="42" dxfId="0" stopIfTrue="1">
      <formula>OR($K$104="YES",$K$109&gt;$K$110,$K$103="YES")</formula>
    </cfRule>
  </conditionalFormatting>
  <conditionalFormatting sqref="K130">
    <cfRule type="expression" priority="41" dxfId="0" stopIfTrue="1">
      <formula>OR($K$127="YES")</formula>
    </cfRule>
  </conditionalFormatting>
  <conditionalFormatting sqref="K131">
    <cfRule type="expression" priority="40" dxfId="0" stopIfTrue="1">
      <formula>OR($K$127="YES",$K$130&gt;$K$131)</formula>
    </cfRule>
  </conditionalFormatting>
  <conditionalFormatting sqref="K147">
    <cfRule type="expression" priority="39" dxfId="0" stopIfTrue="1">
      <formula>OR($K$144="YES")</formula>
    </cfRule>
  </conditionalFormatting>
  <conditionalFormatting sqref="K148">
    <cfRule type="expression" priority="38" dxfId="0" stopIfTrue="1">
      <formula>OR($K$144="YES",$K$147&gt;$K$148)</formula>
    </cfRule>
  </conditionalFormatting>
  <conditionalFormatting sqref="K164">
    <cfRule type="expression" priority="37" dxfId="0" stopIfTrue="1">
      <formula>OR($K$161="YES")</formula>
    </cfRule>
  </conditionalFormatting>
  <conditionalFormatting sqref="K165">
    <cfRule type="expression" priority="36" dxfId="0" stopIfTrue="1">
      <formula>OR($K$161="YES",$K$164&gt;$K$165)</formula>
    </cfRule>
  </conditionalFormatting>
  <conditionalFormatting sqref="L164">
    <cfRule type="expression" priority="35" dxfId="0" stopIfTrue="1">
      <formula>OR($L$164&gt;100,$L$164&lt;=50)</formula>
    </cfRule>
  </conditionalFormatting>
  <conditionalFormatting sqref="K194">
    <cfRule type="expression" priority="34" dxfId="0" stopIfTrue="1">
      <formula>OR($L$198&gt;50)</formula>
    </cfRule>
  </conditionalFormatting>
  <conditionalFormatting sqref="K198">
    <cfRule type="expression" priority="33" dxfId="0" stopIfTrue="1">
      <formula>OR($K$194="YES")</formula>
    </cfRule>
  </conditionalFormatting>
  <conditionalFormatting sqref="K202">
    <cfRule type="expression" priority="32" dxfId="0" stopIfTrue="1">
      <formula>OR($K$195="YES")</formula>
    </cfRule>
  </conditionalFormatting>
  <conditionalFormatting sqref="K199">
    <cfRule type="expression" priority="31" dxfId="0" stopIfTrue="1">
      <formula>OR($K$194="YES",$K$198&gt;$K$199)</formula>
    </cfRule>
  </conditionalFormatting>
  <conditionalFormatting sqref="K203">
    <cfRule type="expression" priority="30" dxfId="0" stopIfTrue="1">
      <formula>OR($K$195="YES",$K$202&gt;$K$203)</formula>
    </cfRule>
  </conditionalFormatting>
  <conditionalFormatting sqref="L198">
    <cfRule type="expression" priority="29" dxfId="0" stopIfTrue="1">
      <formula>OR($L$198&gt;100,$L$198&lt;=50)</formula>
    </cfRule>
  </conditionalFormatting>
  <conditionalFormatting sqref="L202">
    <cfRule type="expression" priority="28" dxfId="0" stopIfTrue="1">
      <formula>OR($L$202&gt;100,$K$202&lt;1)</formula>
    </cfRule>
  </conditionalFormatting>
  <conditionalFormatting sqref="K289">
    <cfRule type="expression" priority="26" dxfId="0" stopIfTrue="1">
      <formula>OR($K$275="YES",$K$276="YES",$K$277="YES")</formula>
    </cfRule>
  </conditionalFormatting>
  <conditionalFormatting sqref="K285">
    <cfRule type="expression" priority="25" dxfId="0" stopIfTrue="1">
      <formula>OR($K$279="YES",$K$280="YES",$K$278="YES",$K$290="YES")</formula>
    </cfRule>
  </conditionalFormatting>
  <conditionalFormatting sqref="K290">
    <cfRule type="expression" priority="24" dxfId="0" stopIfTrue="1">
      <formula>OR($K$279="YES",$K$280="YES",$K$285="YES",$K$278="YES")</formula>
    </cfRule>
  </conditionalFormatting>
  <conditionalFormatting sqref="K286">
    <cfRule type="expression" priority="23" dxfId="0" stopIfTrue="1">
      <formula>OR($K$281="YES",$K$282="YES",$K$283="YES",$K$291="YES",$K$294="YES")</formula>
    </cfRule>
  </conditionalFormatting>
  <conditionalFormatting sqref="K291">
    <cfRule type="expression" priority="22" dxfId="0" stopIfTrue="1">
      <formula>OR($K$281="YES",$K$282="YES",$K$283="YES",$K$286="YES")</formula>
    </cfRule>
  </conditionalFormatting>
  <conditionalFormatting sqref="L130">
    <cfRule type="expression" priority="21" dxfId="0" stopIfTrue="1">
      <formula>OR($L$130&gt;100,$L$130&lt;=10)</formula>
    </cfRule>
  </conditionalFormatting>
  <conditionalFormatting sqref="L147">
    <cfRule type="expression" priority="20" dxfId="0" stopIfTrue="1">
      <formula>OR($L$147&gt;100,$L$147&lt;=10)</formula>
    </cfRule>
  </conditionalFormatting>
  <conditionalFormatting sqref="K297">
    <cfRule type="expression" priority="19" dxfId="326" stopIfTrue="1">
      <formula>OR($K$297="PASS")</formula>
    </cfRule>
  </conditionalFormatting>
  <conditionalFormatting sqref="K66">
    <cfRule type="expression" priority="58" dxfId="0" stopIfTrue="1">
      <formula>OR($L$70&gt;60)</formula>
    </cfRule>
  </conditionalFormatting>
  <conditionalFormatting sqref="K80">
    <cfRule type="expression" priority="59" dxfId="0" stopIfTrue="1">
      <formula>OR($L$85&gt;30,$K$81="YES")</formula>
    </cfRule>
  </conditionalFormatting>
  <conditionalFormatting sqref="K73">
    <cfRule type="expression" priority="60" dxfId="0" stopIfTrue="1">
      <formula>OR($L$77&gt;30,$K$74="YES")</formula>
    </cfRule>
  </conditionalFormatting>
  <conditionalFormatting sqref="K103">
    <cfRule type="expression" priority="61" dxfId="0" stopIfTrue="1">
      <formula>OR($K$104="YES",$L$109&gt;50)</formula>
    </cfRule>
  </conditionalFormatting>
  <conditionalFormatting sqref="K104">
    <cfRule type="expression" priority="62" dxfId="0" stopIfTrue="1">
      <formula>OR($L$109&gt;50,$K$103="YES")</formula>
    </cfRule>
  </conditionalFormatting>
  <conditionalFormatting sqref="K127">
    <cfRule type="expression" priority="63" dxfId="0" stopIfTrue="1">
      <formula>OR($L$130&gt;10)</formula>
    </cfRule>
  </conditionalFormatting>
  <conditionalFormatting sqref="K144">
    <cfRule type="expression" priority="64" dxfId="0" stopIfTrue="1">
      <formula>OR($L$147&gt;10)</formula>
    </cfRule>
  </conditionalFormatting>
  <conditionalFormatting sqref="K161">
    <cfRule type="expression" priority="65" dxfId="0" stopIfTrue="1">
      <formula>OR($L$164&gt;50)</formula>
    </cfRule>
  </conditionalFormatting>
  <conditionalFormatting sqref="K195">
    <cfRule type="expression" priority="66" dxfId="0" stopIfTrue="1">
      <formula>OR($K$202&gt;1)</formula>
    </cfRule>
  </conditionalFormatting>
  <conditionalFormatting sqref="K227">
    <cfRule type="expression" priority="67" dxfId="0" stopIfTrue="1">
      <formula>OR($K$228="YES",$K$230&gt;=1)</formula>
    </cfRule>
  </conditionalFormatting>
  <conditionalFormatting sqref="K275">
    <cfRule type="expression" priority="68" dxfId="0" stopIfTrue="1">
      <formula>OR($K$276="YES",$K$277="YES",$K$289="YES")</formula>
    </cfRule>
  </conditionalFormatting>
  <conditionalFormatting sqref="K276">
    <cfRule type="expression" priority="69" dxfId="0" stopIfTrue="1">
      <formula>OR($K$275="YES",$K$277="YES",$K$289="YES")</formula>
    </cfRule>
  </conditionalFormatting>
  <conditionalFormatting sqref="K277">
    <cfRule type="expression" priority="70" dxfId="0" stopIfTrue="1">
      <formula>OR($K$275="YES",$K$276="YES",$K$289="YES")</formula>
    </cfRule>
  </conditionalFormatting>
  <conditionalFormatting sqref="K278">
    <cfRule type="expression" priority="71" dxfId="0" stopIfTrue="1">
      <formula>OR($K$279="YES",$K$280="YES",$K$285="YES",$K$290="YES")</formula>
    </cfRule>
  </conditionalFormatting>
  <conditionalFormatting sqref="K279">
    <cfRule type="expression" priority="72" dxfId="0" stopIfTrue="1">
      <formula>OR($K$278="YES",$K$280="YES",$K$285="YES",$K$290="YES")</formula>
    </cfRule>
  </conditionalFormatting>
  <conditionalFormatting sqref="K280">
    <cfRule type="expression" priority="73" dxfId="0" stopIfTrue="1">
      <formula>OR($K$279="YES",$K$278="YES",$K$285="YES",$K$290="YES")</formula>
    </cfRule>
  </conditionalFormatting>
  <conditionalFormatting sqref="K281">
    <cfRule type="expression" priority="74" dxfId="0" stopIfTrue="1">
      <formula>OR($K$282="YES",$K$283="YES",$K$286="YES",$K$291="YES",$K$294="YES")</formula>
    </cfRule>
  </conditionalFormatting>
  <conditionalFormatting sqref="K282">
    <cfRule type="expression" priority="75" dxfId="0" stopIfTrue="1">
      <formula>OR($K$281="YES",$K$283="YES",$K$286="YES",$K$291="YES",$K$294="YES")</formula>
    </cfRule>
  </conditionalFormatting>
  <conditionalFormatting sqref="K283">
    <cfRule type="expression" priority="76" dxfId="0" stopIfTrue="1">
      <formula>OR($K$281="YES",$K$282="YES",$K$286="YES",$K$291="YES",$K$294="YES")</formula>
    </cfRule>
  </conditionalFormatting>
  <conditionalFormatting sqref="K77">
    <cfRule type="expression" priority="171" dxfId="0" stopIfTrue="1">
      <formula>OR($K$73="YES",$K$74="YES")</formula>
    </cfRule>
  </conditionalFormatting>
  <conditionalFormatting sqref="K78">
    <cfRule type="expression" priority="172" dxfId="0" stopIfTrue="1">
      <formula>OR($K$73="YES",$K$77&gt;$K$78,$K$74="YES")</formula>
    </cfRule>
  </conditionalFormatting>
  <conditionalFormatting sqref="K74">
    <cfRule type="expression" priority="18" dxfId="0" stopIfTrue="1">
      <formula>OR($K$73="YES",$L$77&gt;30)</formula>
    </cfRule>
  </conditionalFormatting>
  <conditionalFormatting sqref="K85">
    <cfRule type="expression" priority="173" dxfId="0" stopIfTrue="1">
      <formula>OR($K$80="YES",$K$81="YES")</formula>
    </cfRule>
  </conditionalFormatting>
  <conditionalFormatting sqref="K86">
    <cfRule type="expression" priority="174" dxfId="0" stopIfTrue="1">
      <formula>OR($K$80="YES",$K$85&gt;$K$86,$K$81="YES")</formula>
    </cfRule>
  </conditionalFormatting>
  <conditionalFormatting sqref="K81">
    <cfRule type="expression" priority="17" dxfId="0" stopIfTrue="1">
      <formula>OR($K$80="YES",$L$85&gt;30,$K$80="YES")</formula>
    </cfRule>
  </conditionalFormatting>
  <conditionalFormatting sqref="K228">
    <cfRule type="expression" priority="16" dxfId="0" stopIfTrue="1">
      <formula>OR($K$227="YES",$K$230&gt;=1)</formula>
    </cfRule>
  </conditionalFormatting>
  <conditionalFormatting sqref="K230">
    <cfRule type="expression" priority="15" dxfId="0" stopIfTrue="1">
      <formula>OR($K$227="YES",$K$228="YES")</formula>
    </cfRule>
  </conditionalFormatting>
  <conditionalFormatting sqref="K231">
    <cfRule type="expression" priority="14" dxfId="0" stopIfTrue="1">
      <formula>OR($K$227="YES",$K$230&gt;$K$231,$K$228="YES")</formula>
    </cfRule>
  </conditionalFormatting>
  <conditionalFormatting sqref="L230">
    <cfRule type="expression" priority="12" dxfId="0" stopIfTrue="1">
      <formula>OR($L$230&gt;100,$K$230&lt;1)</formula>
    </cfRule>
  </conditionalFormatting>
  <conditionalFormatting sqref="N7">
    <cfRule type="expression" priority="11" dxfId="327" stopIfTrue="1">
      <formula>$N$7="FAIL"</formula>
    </cfRule>
  </conditionalFormatting>
  <conditionalFormatting sqref="N25">
    <cfRule type="expression" priority="10" dxfId="327" stopIfTrue="1">
      <formula>$N$25="FAIL"</formula>
    </cfRule>
  </conditionalFormatting>
  <conditionalFormatting sqref="N45">
    <cfRule type="expression" priority="9" dxfId="327" stopIfTrue="1">
      <formula>$N$45="FAIL"</formula>
    </cfRule>
  </conditionalFormatting>
  <conditionalFormatting sqref="N89">
    <cfRule type="expression" priority="8" dxfId="327" stopIfTrue="1">
      <formula>$N$89="FAIL"</formula>
    </cfRule>
  </conditionalFormatting>
  <conditionalFormatting sqref="N114">
    <cfRule type="expression" priority="7" dxfId="327" stopIfTrue="1">
      <formula>$N$114="FAIL"</formula>
    </cfRule>
  </conditionalFormatting>
  <conditionalFormatting sqref="N135">
    <cfRule type="expression" priority="6" dxfId="327" stopIfTrue="1">
      <formula>$N$135="FAIL"</formula>
    </cfRule>
  </conditionalFormatting>
  <conditionalFormatting sqref="N151">
    <cfRule type="expression" priority="5" dxfId="327" stopIfTrue="1">
      <formula>$N$151="FAIL"</formula>
    </cfRule>
  </conditionalFormatting>
  <conditionalFormatting sqref="N168">
    <cfRule type="expression" priority="4" dxfId="327" stopIfTrue="1">
      <formula>$N$168="FAIL"</formula>
    </cfRule>
  </conditionalFormatting>
  <conditionalFormatting sqref="N206">
    <cfRule type="expression" priority="3" dxfId="327" stopIfTrue="1">
      <formula>$N$206="FAIL"</formula>
    </cfRule>
  </conditionalFormatting>
  <conditionalFormatting sqref="N233">
    <cfRule type="expression" priority="2" dxfId="327" stopIfTrue="1">
      <formula>$N$233="FAIL"</formula>
    </cfRule>
  </conditionalFormatting>
  <conditionalFormatting sqref="K294">
    <cfRule type="expression" priority="1" dxfId="0" stopIfTrue="1">
      <formula>OR($K$281="YES",$K$282="YES",$K$283="YES",$K$286="YES")</formula>
    </cfRule>
  </conditionalFormatting>
  <dataValidations count="12">
    <dataValidation type="date" allowBlank="1" showInputMessage="1" showErrorMessage="1" error="Please enter valid dates only for security risk analysis." sqref="K23">
      <formula1>42005</formula1>
      <formula2>43100</formula2>
    </dataValidation>
    <dataValidation type="list" allowBlank="1" showInputMessage="1" showErrorMessage="1" sqref="K22 K41 K66 K43 K73:K74 K39 K103:K104 K127 K144 K161 K194:K195 K227:K228 K285:K286 K275:K283 K289:K291 K80">
      <formula1>"Yes,No"</formula1>
    </dataValidation>
    <dataValidation type="whole" allowBlank="1" showInputMessage="1" showErrorMessage="1" error="Please enter only whole numbers" sqref="K70 K77 K85 K109 K130 K147 K164 K198 K202 K230">
      <formula1>0</formula1>
      <formula2>999999999999</formula2>
    </dataValidation>
    <dataValidation allowBlank="1" showInputMessage="1" showErrorMessage="1" error="Please validate threshold percentage" sqref="L85 L130 L147 L164 L198 L202 L230"/>
    <dataValidation type="list" allowBlank="1" showInputMessage="1" showErrorMessage="1" sqref="K294">
      <formula1>"Yes,No"</formula1>
    </dataValidation>
    <dataValidation type="list" allowBlank="1" showInputMessage="1" showErrorMessage="1" sqref="K287 K196">
      <formula1>Measures1!#REF!</formula1>
    </dataValidation>
    <dataValidation type="custom" allowBlank="1" showInputMessage="1" showErrorMessage="1" error="Denominator should be greater than or equal to Numerator." sqref="K71">
      <formula1>SUM(K71)&gt;=K70</formula1>
    </dataValidation>
    <dataValidation type="custom" allowBlank="1" showInputMessage="1" showErrorMessage="1" error="Denominator should be greater than or equal to Numerator." sqref="K86 K78">
      <formula1>SUM(K86)&gt;=K85</formula1>
    </dataValidation>
    <dataValidation type="custom" allowBlank="1" showInputMessage="1" showErrorMessage="1" error="Denominator should be greater than or equal to Numerator." sqref="K110">
      <formula1>SUM(K110)&gt;=K109</formula1>
    </dataValidation>
    <dataValidation type="custom" allowBlank="1" showInputMessage="1" showErrorMessage="1" error="Denominator should be greater than or equal to Numerator." sqref="K231 K199 K165 K148 K131">
      <formula1>SUM(K231)&gt;=K230</formula1>
    </dataValidation>
    <dataValidation type="custom" allowBlank="1" showInputMessage="1" showErrorMessage="1" error="Denominator should be greater than or equal to Numerator." sqref="K203">
      <formula1>SUM(K203)&gt;=K202</formula1>
    </dataValidation>
    <dataValidation type="list" allowBlank="1" showInputMessage="1" showErrorMessage="1" sqref="K81">
      <formula1>"Yes,No"</formula1>
    </dataValidation>
  </dataValidations>
  <printOptions/>
  <pageMargins left="0.7" right="0.7" top="0.75" bottom="0.75" header="0.3" footer="0.3"/>
  <pageSetup horizontalDpi="600" verticalDpi="600" orientation="portrait" scale="47" r:id="rId2"/>
  <headerFooter>
    <oddFooter>&amp;C&amp;16Measures 1&amp;R&amp;16&amp;P of &amp;N</oddFooter>
  </headerFooter>
  <rowBreaks count="4" manualBreakCount="4">
    <brk id="55" max="13" man="1"/>
    <brk id="110" max="13" man="1"/>
    <brk id="166" max="13" man="1"/>
    <brk id="231" max="13" man="1"/>
  </rowBreaks>
  <drawing r:id="rId1"/>
</worksheet>
</file>

<file path=xl/worksheets/sheet5.xml><?xml version="1.0" encoding="utf-8"?>
<worksheet xmlns="http://schemas.openxmlformats.org/spreadsheetml/2006/main" xmlns:r="http://schemas.openxmlformats.org/officeDocument/2006/relationships">
  <sheetPr codeName="Sheet8"/>
  <dimension ref="A1:K89"/>
  <sheetViews>
    <sheetView zoomScalePageLayoutView="0" workbookViewId="0" topLeftCell="A1">
      <selection activeCell="A1" sqref="A1"/>
    </sheetView>
  </sheetViews>
  <sheetFormatPr defaultColWidth="9.140625" defaultRowHeight="15"/>
  <cols>
    <col min="1" max="1" width="11.140625" style="22" customWidth="1"/>
    <col min="2" max="2" width="11.57421875" style="22" customWidth="1"/>
    <col min="3" max="3" width="12.00390625" style="22" customWidth="1"/>
    <col min="4" max="4" width="63.00390625" style="22" customWidth="1"/>
    <col min="5" max="5" width="10.00390625" style="22" bestFit="1" customWidth="1"/>
    <col min="6" max="6" width="15.7109375" style="22" customWidth="1"/>
    <col min="7" max="7" width="12.00390625" style="22" customWidth="1"/>
    <col min="8" max="8" width="10.7109375" style="22" customWidth="1"/>
    <col min="9" max="9" width="13.28125" style="22" hidden="1" customWidth="1"/>
    <col min="10" max="10" width="12.00390625" style="22" customWidth="1"/>
    <col min="11" max="11" width="11.57421875" style="22" hidden="1" customWidth="1"/>
    <col min="12" max="16384" width="9.140625" style="22" customWidth="1"/>
  </cols>
  <sheetData>
    <row r="1" spans="1:11" ht="45">
      <c r="A1" s="30" t="s">
        <v>43</v>
      </c>
      <c r="B1" s="30" t="s">
        <v>45</v>
      </c>
      <c r="C1" s="30" t="s">
        <v>44</v>
      </c>
      <c r="D1" s="30" t="s">
        <v>68</v>
      </c>
      <c r="E1" s="30" t="s">
        <v>134</v>
      </c>
      <c r="F1" s="30" t="s">
        <v>62</v>
      </c>
      <c r="G1" s="30" t="s">
        <v>63</v>
      </c>
      <c r="H1" s="30" t="s">
        <v>136</v>
      </c>
      <c r="I1" s="30" t="s">
        <v>64</v>
      </c>
      <c r="J1" s="30" t="s">
        <v>65</v>
      </c>
      <c r="K1" s="30" t="s">
        <v>67</v>
      </c>
    </row>
    <row r="2" spans="1:11" ht="42">
      <c r="A2" s="26">
        <f>+'Federal Information'!E10&amp;""</f>
      </c>
      <c r="B2" s="26">
        <f>+'Federal Information'!E12&amp;""</f>
      </c>
      <c r="C2" s="26">
        <f>+'Federal Information'!E13&amp;""</f>
      </c>
      <c r="D2" s="23" t="s">
        <v>69</v>
      </c>
      <c r="E2" s="26"/>
      <c r="F2" s="26"/>
      <c r="G2" s="26"/>
      <c r="H2" s="26"/>
      <c r="I2" s="26"/>
      <c r="J2" s="26"/>
      <c r="K2" s="26"/>
    </row>
    <row r="3" spans="1:11" ht="15">
      <c r="A3" s="22">
        <f>+'Federal Information'!E10&amp;""</f>
      </c>
      <c r="B3" s="22">
        <f>+'Federal Information'!E12&amp;""</f>
      </c>
      <c r="C3" s="22">
        <f>+'Federal Information'!E13&amp;""</f>
      </c>
      <c r="D3" s="24" t="s">
        <v>137</v>
      </c>
      <c r="E3" s="25">
        <v>21300</v>
      </c>
      <c r="F3" s="26"/>
      <c r="G3" s="26"/>
      <c r="J3" s="22" t="str">
        <f>IF(G5="YES","PASS","FAIL")</f>
        <v>FAIL</v>
      </c>
      <c r="K3" s="22" t="str">
        <f>IF(AND(J3="PASS",J7="PASS",J14="PASS",J30="PASS",J37="PASS",J43="PASS",J49="PASS",J55="PASS",J65="PASS",J71="PASS"),"PASS","FAIL")</f>
        <v>FAIL</v>
      </c>
    </row>
    <row r="4" spans="1:8" ht="15">
      <c r="A4" s="22">
        <f>+'Federal Information'!E10&amp;""</f>
      </c>
      <c r="B4" s="22">
        <f>+'Federal Information'!E12&amp;""</f>
      </c>
      <c r="C4" s="22">
        <f>+'Federal Information'!E13&amp;""</f>
      </c>
      <c r="D4" s="24" t="s">
        <v>136</v>
      </c>
      <c r="E4" s="25">
        <v>21200</v>
      </c>
      <c r="F4" s="26"/>
      <c r="G4" s="26"/>
      <c r="H4" s="22">
        <f>IF(OR(G5="Yes"),"PASS","")</f>
      </c>
    </row>
    <row r="5" spans="1:9" ht="15">
      <c r="A5" s="22">
        <f>+'Federal Information'!E10&amp;""</f>
      </c>
      <c r="B5" s="22">
        <f>+'Federal Information'!E12&amp;""</f>
      </c>
      <c r="C5" s="22">
        <f>+'Federal Information'!E13&amp;""</f>
      </c>
      <c r="D5" s="24" t="s">
        <v>135</v>
      </c>
      <c r="E5" s="25">
        <v>21100</v>
      </c>
      <c r="F5" s="27"/>
      <c r="G5" s="26">
        <f>+Measures1!K22&amp;""</f>
      </c>
      <c r="I5" s="22">
        <f>IF(G5="YES","PASS","")</f>
      </c>
    </row>
    <row r="6" spans="1:7" ht="21">
      <c r="A6" s="22">
        <f>+'Federal Information'!E10&amp;""</f>
      </c>
      <c r="B6" s="22">
        <f>+'Federal Information'!E12&amp;""</f>
      </c>
      <c r="C6" s="22">
        <f>+'Federal Information'!E13&amp;""</f>
      </c>
      <c r="D6" s="23" t="s">
        <v>47</v>
      </c>
      <c r="E6" s="23"/>
      <c r="F6" s="23"/>
      <c r="G6" s="23"/>
    </row>
    <row r="7" spans="1:10" ht="15">
      <c r="A7" s="22">
        <f>+'Federal Information'!E10&amp;""</f>
      </c>
      <c r="B7" s="22">
        <f>+'Federal Information'!E12&amp;""</f>
      </c>
      <c r="C7" s="22">
        <f>+'Federal Information'!E13&amp;""</f>
      </c>
      <c r="D7" s="24" t="s">
        <v>137</v>
      </c>
      <c r="E7" s="25">
        <v>22300</v>
      </c>
      <c r="F7" s="27"/>
      <c r="G7" s="27"/>
      <c r="J7" s="22" t="str">
        <f>IF(AND(OR(I9="PASS"),AND(OR(I11="PASS",I12="PASS"))),"PASS","FAIL")</f>
        <v>FAIL</v>
      </c>
    </row>
    <row r="8" spans="1:8" ht="15">
      <c r="A8" s="22">
        <f>+'Federal Information'!E10&amp;""</f>
      </c>
      <c r="B8" s="22">
        <f>+'Federal Information'!E12&amp;""</f>
      </c>
      <c r="C8" s="22">
        <f>+'Federal Information'!E13&amp;""</f>
      </c>
      <c r="D8" s="24" t="s">
        <v>136</v>
      </c>
      <c r="E8" s="25">
        <v>22200</v>
      </c>
      <c r="F8" s="27"/>
      <c r="G8" s="26"/>
      <c r="H8" s="22">
        <f>IF(OR(G9="Yes"),"PASS","")</f>
      </c>
    </row>
    <row r="9" spans="1:9" ht="15">
      <c r="A9" s="22">
        <f>+'Federal Information'!E10&amp;""</f>
      </c>
      <c r="B9" s="22">
        <f>+'Federal Information'!E12&amp;""</f>
      </c>
      <c r="C9" s="22">
        <f>+'Federal Information'!E13&amp;""</f>
      </c>
      <c r="D9" s="24" t="s">
        <v>135</v>
      </c>
      <c r="E9" s="25">
        <v>22100</v>
      </c>
      <c r="F9" s="27"/>
      <c r="G9" s="26">
        <f>+Measures1!K39&amp;""</f>
      </c>
      <c r="I9" s="22">
        <f>IF(G9="YES","PASS","")</f>
      </c>
    </row>
    <row r="10" spans="1:8" ht="15">
      <c r="A10" s="22">
        <f>+'Federal Information'!E10&amp;""</f>
      </c>
      <c r="B10" s="22">
        <f>+'Federal Information'!E12&amp;""</f>
      </c>
      <c r="C10" s="22">
        <f>+'Federal Information'!E13&amp;""</f>
      </c>
      <c r="D10" s="24" t="s">
        <v>136</v>
      </c>
      <c r="E10" s="25">
        <v>22201</v>
      </c>
      <c r="F10" s="27"/>
      <c r="G10" s="26"/>
      <c r="H10" s="22">
        <f>IF(OR(G11="Yes",G12="Yes"),"PASS","")</f>
      </c>
    </row>
    <row r="11" spans="1:9" ht="15">
      <c r="A11" s="22">
        <f>+'Federal Information'!E10&amp;""</f>
      </c>
      <c r="B11" s="22">
        <f>+'Federal Information'!E12&amp;""</f>
      </c>
      <c r="C11" s="22">
        <f>+'Federal Information'!E13&amp;""</f>
      </c>
      <c r="D11" s="24" t="s">
        <v>135</v>
      </c>
      <c r="E11" s="25">
        <v>22101</v>
      </c>
      <c r="F11" s="27"/>
      <c r="G11" s="26">
        <f>+Measures1!K41&amp;""</f>
      </c>
      <c r="I11" s="22">
        <f>IF(G11="YES","PASS","")&amp;""</f>
      </c>
    </row>
    <row r="12" spans="1:9" ht="15">
      <c r="A12" s="22">
        <f>+'Federal Information'!E10&amp;""</f>
      </c>
      <c r="B12" s="22">
        <f>+'Federal Information'!E12&amp;""</f>
      </c>
      <c r="C12" s="22">
        <f>+'Federal Information'!E13&amp;""</f>
      </c>
      <c r="D12" s="24" t="s">
        <v>135</v>
      </c>
      <c r="E12" s="25">
        <v>22102</v>
      </c>
      <c r="F12" s="27"/>
      <c r="G12" s="27">
        <f>+Measures1!K43&amp;""</f>
      </c>
      <c r="I12" s="22">
        <f>IF(G12="YES","PASS","")</f>
      </c>
    </row>
    <row r="13" spans="1:7" ht="42">
      <c r="A13" s="22">
        <f>+'Federal Information'!E10&amp;""</f>
      </c>
      <c r="B13" s="22">
        <f>+'Federal Information'!E12&amp;""</f>
      </c>
      <c r="C13" s="22">
        <f>+'Federal Information'!E13&amp;""</f>
      </c>
      <c r="D13" s="23" t="s">
        <v>48</v>
      </c>
      <c r="E13" s="23"/>
      <c r="F13" s="27"/>
      <c r="G13" s="27"/>
    </row>
    <row r="14" spans="1:10" ht="15">
      <c r="A14" s="22">
        <f>+'Federal Information'!E10&amp;""</f>
      </c>
      <c r="B14" s="22">
        <f>+'Federal Information'!E12&amp;""</f>
      </c>
      <c r="C14" s="22">
        <f>+'Federal Information'!E13&amp;""</f>
      </c>
      <c r="D14" s="24" t="s">
        <v>137</v>
      </c>
      <c r="E14" s="25">
        <v>23300</v>
      </c>
      <c r="F14" s="28"/>
      <c r="G14" s="27"/>
      <c r="J14" s="22" t="str">
        <f>IF(AND(OR(I16="PASS"),AND(OR(I21="PASS",I20="PASS")),AND(OR(I26="PASS",I25="PASS"))),"PASS","FAIL")</f>
        <v>FAIL</v>
      </c>
    </row>
    <row r="15" spans="1:8" ht="15">
      <c r="A15" s="22">
        <f>+'Federal Information'!E10&amp;""</f>
      </c>
      <c r="B15" s="22">
        <f>+'Federal Information'!E12&amp;""</f>
      </c>
      <c r="C15" s="22">
        <f>+'Federal Information'!E13&amp;""</f>
      </c>
      <c r="D15" s="24" t="s">
        <v>136</v>
      </c>
      <c r="E15" s="25">
        <v>23200</v>
      </c>
      <c r="F15" s="26"/>
      <c r="G15" s="26"/>
      <c r="H15" s="22">
        <f>IF(OR(G16="Yes"),"PASS","")</f>
      </c>
    </row>
    <row r="16" spans="1:9" ht="15">
      <c r="A16" s="22">
        <f>+'Federal Information'!E10&amp;""</f>
      </c>
      <c r="B16" s="22">
        <f>+'Federal Information'!E12&amp;""</f>
      </c>
      <c r="C16" s="22">
        <f>+'Federal Information'!E13&amp;""</f>
      </c>
      <c r="D16" s="24" t="s">
        <v>135</v>
      </c>
      <c r="E16" s="25">
        <v>23100</v>
      </c>
      <c r="F16" s="26"/>
      <c r="G16" s="26">
        <f>+Measures1!K66&amp;""</f>
      </c>
      <c r="H16" s="51" t="str">
        <f>+Measures1!L70&amp;""</f>
        <v>0</v>
      </c>
      <c r="I16" s="22">
        <f>IF((OR(G16="YES",Measures1!L70&gt;60)),"PASS","")</f>
      </c>
    </row>
    <row r="17" spans="1:6" ht="15">
      <c r="A17" s="22">
        <f>+'Federal Information'!E10&amp;""</f>
      </c>
      <c r="B17" s="22">
        <f>+'Federal Information'!E12&amp;""</f>
      </c>
      <c r="C17" s="22">
        <f>+'Federal Information'!E13&amp;""</f>
      </c>
      <c r="D17" s="24" t="s">
        <v>138</v>
      </c>
      <c r="E17" s="25">
        <v>23101</v>
      </c>
      <c r="F17" s="26">
        <f>+Measures1!K70&amp;""</f>
      </c>
    </row>
    <row r="18" spans="1:6" ht="15">
      <c r="A18" s="22">
        <f>+'Federal Information'!E10&amp;""</f>
      </c>
      <c r="B18" s="22">
        <f>+'Federal Information'!E12&amp;""</f>
      </c>
      <c r="C18" s="22">
        <f>+'Federal Information'!E13&amp;""</f>
      </c>
      <c r="D18" s="24" t="s">
        <v>138</v>
      </c>
      <c r="E18" s="25">
        <v>23102</v>
      </c>
      <c r="F18" s="26">
        <f>+Measures1!K71&amp;""</f>
      </c>
    </row>
    <row r="19" spans="1:8" ht="15">
      <c r="A19" s="22">
        <f>+'Federal Information'!E10&amp;""</f>
      </c>
      <c r="B19" s="22">
        <f>+'Federal Information'!E12&amp;""</f>
      </c>
      <c r="C19" s="22">
        <f>+'Federal Information'!E13&amp;""</f>
      </c>
      <c r="D19" s="24" t="s">
        <v>136</v>
      </c>
      <c r="E19" s="25">
        <v>23201</v>
      </c>
      <c r="F19" s="26"/>
      <c r="G19" s="26"/>
      <c r="H19" s="22">
        <f>IF(OR(G20="Yes",G21="Yes"),"PASS","")</f>
      </c>
    </row>
    <row r="20" spans="1:9" ht="15">
      <c r="A20" s="22">
        <f>+'Federal Information'!E10&amp;""</f>
      </c>
      <c r="B20" s="22">
        <f>+'Federal Information'!E12&amp;""</f>
      </c>
      <c r="C20" s="22">
        <f>+'Federal Information'!E13&amp;""</f>
      </c>
      <c r="D20" s="24" t="s">
        <v>135</v>
      </c>
      <c r="E20" s="25">
        <v>23103</v>
      </c>
      <c r="F20" s="26"/>
      <c r="G20" s="26">
        <f>+Measures1!K74&amp;""</f>
      </c>
      <c r="I20" s="22">
        <f>IF((OR(G20="YES")),"PASS","")</f>
      </c>
    </row>
    <row r="21" spans="1:9" ht="15">
      <c r="A21" s="22">
        <f>+'Federal Information'!E10&amp;""</f>
      </c>
      <c r="B21" s="22">
        <f>+'Federal Information'!E12&amp;""</f>
      </c>
      <c r="C21" s="22">
        <f>+'Federal Information'!E13&amp;""</f>
      </c>
      <c r="D21" s="24" t="s">
        <v>135</v>
      </c>
      <c r="E21" s="25">
        <v>23104</v>
      </c>
      <c r="G21" s="26">
        <f>+Measures1!K73&amp;""</f>
      </c>
      <c r="H21" s="51" t="str">
        <f>+Measures1!L77&amp;""</f>
        <v>0</v>
      </c>
      <c r="I21" s="22">
        <f>IF((OR(G21="YES",Measures1!L77&gt;30)),"PASS","")</f>
      </c>
    </row>
    <row r="22" spans="1:7" ht="15">
      <c r="A22" s="22">
        <f>+'Federal Information'!E10&amp;""</f>
      </c>
      <c r="B22" s="22">
        <f>+'Federal Information'!E12&amp;""</f>
      </c>
      <c r="C22" s="22">
        <f>+'Federal Information'!E13&amp;""</f>
      </c>
      <c r="D22" s="24" t="s">
        <v>138</v>
      </c>
      <c r="E22" s="25">
        <v>23105</v>
      </c>
      <c r="F22" s="26">
        <f>+Measures1!K77&amp;""</f>
      </c>
      <c r="G22" s="26"/>
    </row>
    <row r="23" spans="1:7" ht="15">
      <c r="A23" s="22">
        <f>+'Federal Information'!E10&amp;""</f>
      </c>
      <c r="B23" s="22">
        <f>+'Federal Information'!E12&amp;""</f>
      </c>
      <c r="C23" s="22">
        <f>+'Federal Information'!E13&amp;""</f>
      </c>
      <c r="D23" s="24" t="s">
        <v>138</v>
      </c>
      <c r="E23" s="25">
        <v>23106</v>
      </c>
      <c r="F23" s="26">
        <f>+Measures1!K78&amp;""</f>
      </c>
      <c r="G23" s="26"/>
    </row>
    <row r="24" spans="1:8" ht="15">
      <c r="A24" s="22">
        <f>+'Federal Information'!E10&amp;""</f>
      </c>
      <c r="B24" s="22">
        <f>+'Federal Information'!E12&amp;""</f>
      </c>
      <c r="C24" s="22">
        <f>+'Federal Information'!E13&amp;""</f>
      </c>
      <c r="D24" s="24" t="s">
        <v>136</v>
      </c>
      <c r="E24" s="25">
        <v>23202</v>
      </c>
      <c r="F24" s="26"/>
      <c r="G24" s="26"/>
      <c r="H24" s="22">
        <f>IF(OR(G25="Yes",G26="Yes"),"PASS","")</f>
      </c>
    </row>
    <row r="25" spans="1:9" ht="15">
      <c r="A25" s="22">
        <f>+'Federal Information'!E10&amp;""</f>
      </c>
      <c r="B25" s="22">
        <f>+'Federal Information'!E12&amp;""</f>
      </c>
      <c r="C25" s="22">
        <f>+'Federal Information'!E13&amp;""</f>
      </c>
      <c r="D25" s="24" t="s">
        <v>135</v>
      </c>
      <c r="E25" s="25">
        <v>23107</v>
      </c>
      <c r="F25" s="26"/>
      <c r="G25" s="26">
        <f>+Measures1!K81&amp;""</f>
      </c>
      <c r="I25" s="22">
        <f>IF((OR(G25="YES")),"PASS","")</f>
      </c>
    </row>
    <row r="26" spans="1:9" ht="15">
      <c r="A26" s="22">
        <f>+'Federal Information'!E10&amp;""</f>
      </c>
      <c r="B26" s="22">
        <f>+'Federal Information'!E12&amp;""</f>
      </c>
      <c r="C26" s="22">
        <f>+'Federal Information'!E13&amp;""</f>
      </c>
      <c r="D26" s="24" t="s">
        <v>135</v>
      </c>
      <c r="E26" s="25">
        <v>23108</v>
      </c>
      <c r="G26" s="26">
        <f>+Measures1!K80&amp;""</f>
      </c>
      <c r="H26" s="51" t="str">
        <f>+Measures1!L85&amp;""</f>
        <v>0</v>
      </c>
      <c r="I26" s="22">
        <f>IF((OR(G26="YES",Measures1!L85&gt;30)),"PASS","")</f>
      </c>
    </row>
    <row r="27" spans="1:7" ht="15">
      <c r="A27" s="22">
        <f>+'Federal Information'!E10&amp;""</f>
      </c>
      <c r="B27" s="22">
        <f>+'Federal Information'!E12&amp;""</f>
      </c>
      <c r="C27" s="22">
        <f>+'Federal Information'!E13&amp;""</f>
      </c>
      <c r="D27" s="24" t="s">
        <v>138</v>
      </c>
      <c r="E27" s="25">
        <v>23109</v>
      </c>
      <c r="F27" s="26">
        <f>+Measures1!K85&amp;""</f>
      </c>
      <c r="G27" s="26"/>
    </row>
    <row r="28" spans="1:7" ht="15">
      <c r="A28" s="22">
        <f>+'Federal Information'!E10&amp;""</f>
      </c>
      <c r="B28" s="22">
        <f>+'Federal Information'!E12&amp;""</f>
      </c>
      <c r="C28" s="22">
        <f>+'Federal Information'!E13&amp;""</f>
      </c>
      <c r="D28" s="24" t="s">
        <v>138</v>
      </c>
      <c r="E28" s="25">
        <v>23110</v>
      </c>
      <c r="F28" s="26">
        <f>+Measures1!K86&amp;""</f>
      </c>
      <c r="G28" s="26"/>
    </row>
    <row r="29" spans="1:7" ht="21">
      <c r="A29" s="22">
        <f>+'Federal Information'!E10&amp;""</f>
      </c>
      <c r="B29" s="22">
        <f>+'Federal Information'!E12&amp;""</f>
      </c>
      <c r="C29" s="22">
        <f>+'Federal Information'!E13&amp;""</f>
      </c>
      <c r="D29" s="23" t="s">
        <v>49</v>
      </c>
      <c r="E29" s="23"/>
      <c r="F29" s="23"/>
      <c r="G29" s="23"/>
    </row>
    <row r="30" spans="1:10" ht="15">
      <c r="A30" s="22">
        <f>+'Federal Information'!E10&amp;""</f>
      </c>
      <c r="B30" s="22">
        <f>+'Federal Information'!E12&amp;""</f>
      </c>
      <c r="C30" s="22">
        <f>+'Federal Information'!E13&amp;""</f>
      </c>
      <c r="D30" s="24" t="s">
        <v>137</v>
      </c>
      <c r="E30" s="25">
        <v>24300</v>
      </c>
      <c r="F30" s="26"/>
      <c r="G30" s="26"/>
      <c r="J30" s="22" t="str">
        <f>IF(OR(I32="PASS",I33="PASS"),"PASS","FAIL")</f>
        <v>FAIL</v>
      </c>
    </row>
    <row r="31" spans="1:8" ht="15">
      <c r="A31" s="22">
        <f>+'Federal Information'!E10&amp;""</f>
      </c>
      <c r="B31" s="22">
        <f>+'Federal Information'!E12&amp;""</f>
      </c>
      <c r="C31" s="22">
        <f>+'Federal Information'!E13&amp;""</f>
      </c>
      <c r="D31" s="24" t="s">
        <v>136</v>
      </c>
      <c r="E31" s="25">
        <v>24200</v>
      </c>
      <c r="F31" s="26"/>
      <c r="G31" s="26"/>
      <c r="H31" s="22">
        <f>IF(OR(G32="Yes",G33="Yes"),"PASS","")</f>
      </c>
    </row>
    <row r="32" spans="1:9" ht="15">
      <c r="A32" s="22">
        <f>+'Federal Information'!E10&amp;""</f>
      </c>
      <c r="B32" s="22">
        <f>+'Federal Information'!E12&amp;""</f>
      </c>
      <c r="C32" s="22">
        <f>+'Federal Information'!E13&amp;""</f>
      </c>
      <c r="D32" s="24" t="s">
        <v>135</v>
      </c>
      <c r="E32" s="25">
        <v>24100</v>
      </c>
      <c r="F32" s="26"/>
      <c r="G32" s="26">
        <f>+Measures1!K103&amp;""</f>
      </c>
      <c r="I32" s="22">
        <f>IF((OR(G32="YES")),"PASS","")</f>
      </c>
    </row>
    <row r="33" spans="1:9" ht="15">
      <c r="A33" s="22">
        <f>+'Federal Information'!E10&amp;""</f>
      </c>
      <c r="B33" s="22">
        <f>+'Federal Information'!E12&amp;""</f>
      </c>
      <c r="C33" s="22">
        <f>+'Federal Information'!E13&amp;""</f>
      </c>
      <c r="D33" s="24" t="s">
        <v>135</v>
      </c>
      <c r="E33" s="25">
        <v>24101</v>
      </c>
      <c r="F33" s="26"/>
      <c r="G33" s="26">
        <f>+Measures1!K104&amp;""</f>
      </c>
      <c r="H33" s="51" t="str">
        <f>+Measures1!L109&amp;""</f>
        <v>0</v>
      </c>
      <c r="I33" s="22">
        <f>IF((OR(G33="YES",Measures1!L109&gt;50)),"PASS","")</f>
      </c>
    </row>
    <row r="34" spans="1:7" ht="15">
      <c r="A34" s="22">
        <f>+'Federal Information'!E10&amp;""</f>
      </c>
      <c r="B34" s="22">
        <f>+'Federal Information'!E12&amp;""</f>
      </c>
      <c r="C34" s="22">
        <f>+'Federal Information'!E13&amp;""</f>
      </c>
      <c r="D34" s="24" t="s">
        <v>138</v>
      </c>
      <c r="E34" s="25">
        <v>24102</v>
      </c>
      <c r="F34" s="26">
        <f>+Measures1!K109&amp;""</f>
      </c>
      <c r="G34" s="26"/>
    </row>
    <row r="35" spans="1:7" ht="15">
      <c r="A35" s="22">
        <f>+'Federal Information'!E10&amp;""</f>
      </c>
      <c r="B35" s="22">
        <f>+'Federal Information'!E12&amp;""</f>
      </c>
      <c r="C35" s="22">
        <f>+'Federal Information'!E13&amp;""</f>
      </c>
      <c r="D35" s="24" t="s">
        <v>138</v>
      </c>
      <c r="E35" s="25">
        <v>24103</v>
      </c>
      <c r="F35" s="26">
        <f>+Measures1!K110&amp;""</f>
      </c>
      <c r="G35" s="26"/>
    </row>
    <row r="36" spans="1:7" ht="21">
      <c r="A36" s="22">
        <f>+'Federal Information'!E10&amp;""</f>
      </c>
      <c r="B36" s="22">
        <f>+'Federal Information'!E12&amp;""</f>
      </c>
      <c r="C36" s="22">
        <f>+'Federal Information'!E13&amp;""</f>
      </c>
      <c r="D36" s="23" t="s">
        <v>50</v>
      </c>
      <c r="E36" s="23"/>
      <c r="F36" s="26"/>
      <c r="G36" s="26"/>
    </row>
    <row r="37" spans="1:10" ht="15">
      <c r="A37" s="22">
        <f>+'Federal Information'!E10&amp;""</f>
      </c>
      <c r="B37" s="22">
        <f>+'Federal Information'!E12&amp;""</f>
      </c>
      <c r="C37" s="22">
        <f>+'Federal Information'!E13&amp;""</f>
      </c>
      <c r="D37" s="24" t="s">
        <v>137</v>
      </c>
      <c r="E37" s="25">
        <v>25300</v>
      </c>
      <c r="F37" s="26"/>
      <c r="G37" s="26"/>
      <c r="J37" s="22" t="str">
        <f>IF(OR(I39="PASS"),"PASS","FAIL")</f>
        <v>FAIL</v>
      </c>
    </row>
    <row r="38" spans="1:8" ht="15">
      <c r="A38" s="22">
        <f>+'Federal Information'!E10&amp;""</f>
      </c>
      <c r="B38" s="22">
        <f>+'Federal Information'!E12&amp;""</f>
      </c>
      <c r="C38" s="22">
        <f>+'Federal Information'!E13&amp;""</f>
      </c>
      <c r="D38" s="24" t="s">
        <v>136</v>
      </c>
      <c r="E38" s="25">
        <v>25200</v>
      </c>
      <c r="F38" s="26"/>
      <c r="G38" s="26"/>
      <c r="H38" s="22">
        <f>IF(OR(G39="Yes"),"PASS","")</f>
      </c>
    </row>
    <row r="39" spans="1:9" ht="15">
      <c r="A39" s="22">
        <f>+'Federal Information'!E10&amp;""</f>
      </c>
      <c r="B39" s="22">
        <f>+'Federal Information'!E12&amp;""</f>
      </c>
      <c r="C39" s="22">
        <f>+'Federal Information'!E13&amp;""</f>
      </c>
      <c r="D39" s="24" t="s">
        <v>135</v>
      </c>
      <c r="E39" s="25">
        <v>25100</v>
      </c>
      <c r="G39" s="26">
        <f>+Measures1!K127&amp;""</f>
      </c>
      <c r="H39" s="51" t="str">
        <f>+Measures1!L130&amp;""</f>
        <v>0</v>
      </c>
      <c r="I39" s="22">
        <f>IF((OR(G39="YES",Measures1!L130&gt;10)),"PASS","")</f>
      </c>
    </row>
    <row r="40" spans="1:7" ht="15">
      <c r="A40" s="22">
        <f>+'Federal Information'!E10&amp;""</f>
      </c>
      <c r="B40" s="22">
        <f>+'Federal Information'!E12&amp;""</f>
      </c>
      <c r="C40" s="22">
        <f>+'Federal Information'!E13&amp;""</f>
      </c>
      <c r="D40" s="24" t="s">
        <v>138</v>
      </c>
      <c r="E40" s="25">
        <v>25101</v>
      </c>
      <c r="F40" s="26">
        <f>+Measures1!K130&amp;""</f>
      </c>
      <c r="G40" s="26"/>
    </row>
    <row r="41" spans="1:7" ht="15">
      <c r="A41" s="22">
        <f>+'Federal Information'!E10&amp;""</f>
      </c>
      <c r="B41" s="22">
        <f>+'Federal Information'!E12&amp;""</f>
      </c>
      <c r="C41" s="22">
        <f>+'Federal Information'!E13&amp;""</f>
      </c>
      <c r="D41" s="24" t="s">
        <v>138</v>
      </c>
      <c r="E41" s="25">
        <v>25102</v>
      </c>
      <c r="F41" s="26">
        <f>+Measures1!K131&amp;""</f>
      </c>
      <c r="G41" s="26"/>
    </row>
    <row r="42" spans="1:7" ht="21">
      <c r="A42" s="22">
        <f>+'Federal Information'!E10&amp;""</f>
      </c>
      <c r="B42" s="22">
        <f>+'Federal Information'!E12&amp;""</f>
      </c>
      <c r="C42" s="22">
        <f>+'Federal Information'!E13&amp;""</f>
      </c>
      <c r="D42" s="23" t="s">
        <v>51</v>
      </c>
      <c r="E42" s="23"/>
      <c r="F42" s="26"/>
      <c r="G42" s="26"/>
    </row>
    <row r="43" spans="1:10" ht="15">
      <c r="A43" s="22">
        <f>+'Federal Information'!E10&amp;""</f>
      </c>
      <c r="B43" s="22">
        <f>+'Federal Information'!E12&amp;""</f>
      </c>
      <c r="C43" s="22">
        <f>+'Federal Information'!E13&amp;""</f>
      </c>
      <c r="D43" s="24" t="s">
        <v>137</v>
      </c>
      <c r="E43" s="25">
        <v>26300</v>
      </c>
      <c r="F43" s="26"/>
      <c r="G43" s="26"/>
      <c r="J43" s="22" t="str">
        <f>IF(OR(I45="PASS"),"PASS","FAIL")</f>
        <v>FAIL</v>
      </c>
    </row>
    <row r="44" spans="1:8" ht="15">
      <c r="A44" s="22">
        <f>+'Federal Information'!E10&amp;""</f>
      </c>
      <c r="B44" s="22">
        <f>+'Federal Information'!E12&amp;""</f>
      </c>
      <c r="C44" s="22">
        <f>+'Federal Information'!E13&amp;""</f>
      </c>
      <c r="D44" s="24" t="s">
        <v>136</v>
      </c>
      <c r="E44" s="25">
        <v>26200</v>
      </c>
      <c r="F44" s="26"/>
      <c r="G44" s="26"/>
      <c r="H44" s="22">
        <f>IF(OR(G45="Yes"),"PASS","")</f>
      </c>
    </row>
    <row r="45" spans="1:9" ht="15">
      <c r="A45" s="22">
        <f>+'Federal Information'!E10&amp;""</f>
      </c>
      <c r="B45" s="22">
        <f>+'Federal Information'!E12&amp;""</f>
      </c>
      <c r="C45" s="22">
        <f>+'Federal Information'!E13&amp;""</f>
      </c>
      <c r="D45" s="24" t="s">
        <v>135</v>
      </c>
      <c r="E45" s="25">
        <v>26100</v>
      </c>
      <c r="G45" s="26">
        <f>+Measures1!K144&amp;""</f>
      </c>
      <c r="H45" s="51" t="str">
        <f>+Measures1!L147&amp;""</f>
        <v>0</v>
      </c>
      <c r="I45" s="22">
        <f>IF((OR(G45="YES",Measures1!L147&gt;10)),"PASS","")</f>
      </c>
    </row>
    <row r="46" spans="1:7" ht="15">
      <c r="A46" s="22">
        <f>+'Federal Information'!E10&amp;""</f>
      </c>
      <c r="B46" s="22">
        <f>+'Federal Information'!E12&amp;""</f>
      </c>
      <c r="C46" s="22">
        <f>+'Federal Information'!E13&amp;""</f>
      </c>
      <c r="D46" s="24" t="s">
        <v>138</v>
      </c>
      <c r="E46" s="25">
        <v>26101</v>
      </c>
      <c r="F46" s="26">
        <f>+Measures1!K147&amp;""</f>
      </c>
      <c r="G46" s="26"/>
    </row>
    <row r="47" spans="1:7" ht="15">
      <c r="A47" s="22">
        <f>+'Federal Information'!E10&amp;""</f>
      </c>
      <c r="B47" s="22">
        <f>+'Federal Information'!E12&amp;""</f>
      </c>
      <c r="C47" s="22">
        <f>+'Federal Information'!E13&amp;""</f>
      </c>
      <c r="D47" s="24" t="s">
        <v>138</v>
      </c>
      <c r="E47" s="25">
        <v>26102</v>
      </c>
      <c r="F47" s="26">
        <f>+Measures1!K148&amp;""</f>
      </c>
      <c r="G47" s="26"/>
    </row>
    <row r="48" spans="1:7" ht="21">
      <c r="A48" s="22">
        <f>+'Federal Information'!E10&amp;""</f>
      </c>
      <c r="B48" s="22">
        <f>+'Federal Information'!E12&amp;""</f>
      </c>
      <c r="C48" s="22">
        <f>+'Federal Information'!E13&amp;""</f>
      </c>
      <c r="D48" s="23" t="s">
        <v>52</v>
      </c>
      <c r="E48" s="23"/>
      <c r="F48" s="26"/>
      <c r="G48" s="26"/>
    </row>
    <row r="49" spans="1:10" ht="15">
      <c r="A49" s="22">
        <f>+'Federal Information'!E10&amp;""</f>
      </c>
      <c r="B49" s="22">
        <f>+'Federal Information'!E12&amp;""</f>
      </c>
      <c r="C49" s="22">
        <f>+'Federal Information'!E13&amp;""</f>
      </c>
      <c r="D49" s="24" t="s">
        <v>137</v>
      </c>
      <c r="E49" s="25">
        <v>27300</v>
      </c>
      <c r="F49" s="26"/>
      <c r="G49" s="26"/>
      <c r="J49" s="22" t="str">
        <f>IF(OR(I51="PASS"),"PASS","FAIL")</f>
        <v>FAIL</v>
      </c>
    </row>
    <row r="50" spans="1:8" ht="15">
      <c r="A50" s="22">
        <f>+'Federal Information'!E10&amp;""</f>
      </c>
      <c r="B50" s="22">
        <f>+'Federal Information'!E12&amp;""</f>
      </c>
      <c r="C50" s="22">
        <f>+'Federal Information'!E13&amp;""</f>
      </c>
      <c r="D50" s="24" t="s">
        <v>136</v>
      </c>
      <c r="E50" s="25">
        <v>27200</v>
      </c>
      <c r="F50" s="26"/>
      <c r="G50" s="26"/>
      <c r="H50" s="22">
        <f>IF(OR(G51="Yes"),"PASS","")</f>
      </c>
    </row>
    <row r="51" spans="1:9" ht="15">
      <c r="A51" s="22">
        <f>+'Federal Information'!E10&amp;""</f>
      </c>
      <c r="B51" s="22">
        <f>+'Federal Information'!E12&amp;""</f>
      </c>
      <c r="C51" s="22">
        <f>+'Federal Information'!E13&amp;""</f>
      </c>
      <c r="D51" s="24" t="s">
        <v>135</v>
      </c>
      <c r="E51" s="25">
        <v>27100</v>
      </c>
      <c r="G51" s="26">
        <f>+Measures1!K161&amp;""</f>
      </c>
      <c r="H51" s="51" t="str">
        <f>+Measures1!L164&amp;""</f>
        <v>0</v>
      </c>
      <c r="I51" s="22">
        <f>IF((OR(G51="YES",Measures1!L164&gt;50)),"PASS","")</f>
      </c>
    </row>
    <row r="52" spans="1:7" ht="15">
      <c r="A52" s="22">
        <f>+'Federal Information'!E10&amp;""</f>
      </c>
      <c r="B52" s="22">
        <f>+'Federal Information'!E12&amp;""</f>
      </c>
      <c r="C52" s="22">
        <f>+'Federal Information'!E13&amp;""</f>
      </c>
      <c r="D52" s="24" t="s">
        <v>138</v>
      </c>
      <c r="E52" s="25">
        <v>27101</v>
      </c>
      <c r="F52" s="26">
        <f>+Measures1!K164&amp;""</f>
      </c>
      <c r="G52" s="26"/>
    </row>
    <row r="53" spans="1:7" ht="15">
      <c r="A53" s="22">
        <f>+'Federal Information'!E10&amp;""</f>
      </c>
      <c r="B53" s="22">
        <f>+'Federal Information'!E12&amp;""</f>
      </c>
      <c r="C53" s="22">
        <f>+'Federal Information'!E13&amp;""</f>
      </c>
      <c r="D53" s="24" t="s">
        <v>138</v>
      </c>
      <c r="E53" s="25">
        <v>27102</v>
      </c>
      <c r="F53" s="26">
        <f>+Measures1!K165&amp;""</f>
      </c>
      <c r="G53" s="26"/>
    </row>
    <row r="54" spans="1:7" ht="21">
      <c r="A54" s="22">
        <f>+'Federal Information'!E10&amp;""</f>
      </c>
      <c r="B54" s="22">
        <f>+'Federal Information'!E12&amp;""</f>
      </c>
      <c r="C54" s="22">
        <f>+'Federal Information'!E13&amp;""</f>
      </c>
      <c r="D54" s="23" t="s">
        <v>53</v>
      </c>
      <c r="E54" s="23"/>
      <c r="F54" s="26"/>
      <c r="G54" s="26"/>
    </row>
    <row r="55" spans="1:10" ht="15">
      <c r="A55" s="22">
        <f>+'Federal Information'!E10&amp;""</f>
      </c>
      <c r="B55" s="22">
        <f>+'Federal Information'!E12&amp;""</f>
      </c>
      <c r="C55" s="22">
        <f>+'Federal Information'!E13&amp;""</f>
      </c>
      <c r="D55" s="24" t="s">
        <v>137</v>
      </c>
      <c r="E55" s="25">
        <v>28300</v>
      </c>
      <c r="F55" s="26"/>
      <c r="G55" s="26"/>
      <c r="J55" s="22" t="str">
        <f>IF(AND(OR(I57="PASS"),AND(OR(I61="PASS"))),"PASS","FAIL")</f>
        <v>FAIL</v>
      </c>
    </row>
    <row r="56" spans="1:8" ht="15">
      <c r="A56" s="22">
        <f>+'Federal Information'!E10&amp;""</f>
      </c>
      <c r="B56" s="22">
        <f>+'Federal Information'!E12&amp;""</f>
      </c>
      <c r="C56" s="22">
        <f>+'Federal Information'!E13&amp;""</f>
      </c>
      <c r="D56" s="24" t="s">
        <v>136</v>
      </c>
      <c r="E56" s="25">
        <v>28200</v>
      </c>
      <c r="F56" s="26"/>
      <c r="G56" s="26"/>
      <c r="H56" s="22">
        <f>IF(OR(G57="Yes"),"PASS","")</f>
      </c>
    </row>
    <row r="57" spans="1:9" ht="15">
      <c r="A57" s="22">
        <f>+'Federal Information'!E10&amp;""</f>
      </c>
      <c r="B57" s="22">
        <f>+'Federal Information'!E12&amp;""</f>
      </c>
      <c r="C57" s="22">
        <f>+'Federal Information'!E13&amp;""</f>
      </c>
      <c r="D57" s="24" t="s">
        <v>135</v>
      </c>
      <c r="E57" s="25">
        <v>28100</v>
      </c>
      <c r="G57" s="26">
        <f>+Measures1!K194&amp;""</f>
      </c>
      <c r="H57" s="51" t="str">
        <f>+Measures1!L198&amp;""</f>
        <v>0</v>
      </c>
      <c r="I57" s="22">
        <f>IF((OR(G57="YES",Measures1!L198&gt;50)),"PASS","")</f>
      </c>
    </row>
    <row r="58" spans="1:7" ht="15">
      <c r="A58" s="22">
        <f>+'Federal Information'!E10&amp;""</f>
      </c>
      <c r="B58" s="22">
        <f>+'Federal Information'!E12&amp;""</f>
      </c>
      <c r="C58" s="22">
        <f>+'Federal Information'!E13&amp;""</f>
      </c>
      <c r="D58" s="24" t="s">
        <v>138</v>
      </c>
      <c r="E58" s="25">
        <v>28101</v>
      </c>
      <c r="F58" s="26">
        <f>+Measures1!K198&amp;""</f>
      </c>
      <c r="G58" s="26"/>
    </row>
    <row r="59" spans="1:7" ht="15">
      <c r="A59" s="22">
        <f>+'Federal Information'!E10&amp;""</f>
      </c>
      <c r="B59" s="22">
        <f>+'Federal Information'!E12&amp;""</f>
      </c>
      <c r="C59" s="22">
        <f>+'Federal Information'!E13&amp;""</f>
      </c>
      <c r="D59" s="24" t="s">
        <v>138</v>
      </c>
      <c r="E59" s="25">
        <v>28102</v>
      </c>
      <c r="F59" s="26">
        <f>+Measures1!K199&amp;""</f>
      </c>
      <c r="G59" s="26"/>
    </row>
    <row r="60" spans="1:8" ht="15">
      <c r="A60" s="22">
        <f>+'Federal Information'!E10&amp;""</f>
      </c>
      <c r="B60" s="22">
        <f>+'Federal Information'!E12&amp;""</f>
      </c>
      <c r="C60" s="22">
        <f>+'Federal Information'!E13&amp;""</f>
      </c>
      <c r="D60" s="24" t="s">
        <v>136</v>
      </c>
      <c r="E60" s="25">
        <v>28201</v>
      </c>
      <c r="F60" s="26"/>
      <c r="G60" s="26"/>
      <c r="H60" s="22">
        <f>IF(OR(G61="Yes"),"PASS","")</f>
      </c>
    </row>
    <row r="61" spans="1:9" ht="15">
      <c r="A61" s="22">
        <f>+'Federal Information'!E10&amp;""</f>
      </c>
      <c r="B61" s="22">
        <f>+'Federal Information'!E12&amp;""</f>
      </c>
      <c r="C61" s="22">
        <f>+'Federal Information'!E13&amp;""</f>
      </c>
      <c r="D61" s="24" t="s">
        <v>135</v>
      </c>
      <c r="E61" s="25">
        <v>28103</v>
      </c>
      <c r="F61" s="26"/>
      <c r="G61" s="26">
        <f>+Measures1!K195&amp;""</f>
      </c>
      <c r="H61" s="51" t="str">
        <f>+Measures1!L202&amp;""</f>
        <v>0</v>
      </c>
      <c r="I61" s="22">
        <f>IF((OR(G61="YES",Measures1!K202&gt;=1)),"PASS","")</f>
      </c>
    </row>
    <row r="62" spans="1:6" ht="15">
      <c r="A62" s="22">
        <f>+'Federal Information'!E10&amp;""</f>
      </c>
      <c r="B62" s="22">
        <f>+'Federal Information'!E12&amp;""</f>
      </c>
      <c r="C62" s="22">
        <f>+'Federal Information'!E13&amp;""</f>
      </c>
      <c r="D62" s="24" t="s">
        <v>138</v>
      </c>
      <c r="E62" s="25">
        <v>28104</v>
      </c>
      <c r="F62" s="22">
        <f>+Measures1!K202&amp;""</f>
      </c>
    </row>
    <row r="63" spans="1:7" ht="15">
      <c r="A63" s="22">
        <f>+'Federal Information'!E10&amp;""</f>
      </c>
      <c r="B63" s="22">
        <f>+'Federal Information'!E12&amp;""</f>
      </c>
      <c r="C63" s="22">
        <f>+'Federal Information'!E13&amp;""</f>
      </c>
      <c r="D63" s="24" t="s">
        <v>138</v>
      </c>
      <c r="E63" s="25">
        <v>28104</v>
      </c>
      <c r="F63" s="26">
        <f>+Measures1!K203&amp;""</f>
      </c>
      <c r="G63" s="26"/>
    </row>
    <row r="64" spans="1:7" ht="21">
      <c r="A64" s="22">
        <f>+'Federal Information'!E10&amp;""</f>
      </c>
      <c r="B64" s="22">
        <f>+'Federal Information'!E12&amp;""</f>
      </c>
      <c r="C64" s="22">
        <f>+'Federal Information'!E13&amp;""</f>
      </c>
      <c r="D64" s="23" t="s">
        <v>54</v>
      </c>
      <c r="E64" s="23"/>
      <c r="F64" s="26"/>
      <c r="G64" s="26"/>
    </row>
    <row r="65" spans="1:10" ht="15">
      <c r="A65" s="22">
        <f>+'Federal Information'!E10&amp;""</f>
      </c>
      <c r="B65" s="22">
        <f>+'Federal Information'!E12&amp;""</f>
      </c>
      <c r="C65" s="22">
        <f>+'Federal Information'!E13&amp;""</f>
      </c>
      <c r="D65" s="24" t="s">
        <v>137</v>
      </c>
      <c r="E65" s="25">
        <v>29300</v>
      </c>
      <c r="F65" s="26"/>
      <c r="G65" s="26"/>
      <c r="J65" s="22" t="str">
        <f>IF(OR(I66="PASS",I67="PASS",I68="PASS"),"PASS","FAIL")</f>
        <v>FAIL</v>
      </c>
    </row>
    <row r="66" spans="1:9" ht="15">
      <c r="A66" s="22">
        <f>+'Federal Information'!E10&amp;""</f>
      </c>
      <c r="B66" s="22">
        <f>+'Federal Information'!E12&amp;""</f>
      </c>
      <c r="C66" s="22">
        <f>+'Federal Information'!E13&amp;""</f>
      </c>
      <c r="D66" s="24" t="s">
        <v>135</v>
      </c>
      <c r="E66" s="25">
        <v>29100</v>
      </c>
      <c r="F66" s="26"/>
      <c r="G66" s="26">
        <f>+Measures1!K227&amp;""</f>
      </c>
      <c r="I66" s="22">
        <f>IF((OR(G66="YES")),"PASS","")</f>
      </c>
    </row>
    <row r="67" spans="1:9" ht="15">
      <c r="A67" s="22">
        <f>+'Federal Information'!E10&amp;""</f>
      </c>
      <c r="B67" s="22">
        <f>+'Federal Information'!E12&amp;""</f>
      </c>
      <c r="C67" s="22">
        <f>+'Federal Information'!E13&amp;""</f>
      </c>
      <c r="D67" s="24" t="s">
        <v>135</v>
      </c>
      <c r="E67" s="25">
        <v>29101</v>
      </c>
      <c r="F67" s="26"/>
      <c r="G67" s="26">
        <f>+Measures1!K228&amp;""</f>
      </c>
      <c r="H67" s="51" t="str">
        <f>+Measures1!L230&amp;""</f>
        <v>0</v>
      </c>
      <c r="I67" s="22">
        <f>IF((OR(G67="YES")),"PASS","")</f>
      </c>
    </row>
    <row r="68" spans="1:9" ht="15">
      <c r="A68" s="22">
        <f>+'Federal Information'!E10&amp;""</f>
      </c>
      <c r="B68" s="22">
        <f>+'Federal Information'!E12&amp;""</f>
      </c>
      <c r="C68" s="22">
        <f>+'Federal Information'!E13&amp;""</f>
      </c>
      <c r="D68" s="24" t="s">
        <v>138</v>
      </c>
      <c r="E68" s="25">
        <v>29102</v>
      </c>
      <c r="F68" s="26">
        <f>+Measures1!K230&amp;""</f>
      </c>
      <c r="I68" s="22">
        <f>IF((OR(Measures1!K230&gt;=1)),"PASS","")</f>
      </c>
    </row>
    <row r="69" spans="1:6" ht="15">
      <c r="A69" s="22">
        <f>+'Federal Information'!E10&amp;""</f>
      </c>
      <c r="B69" s="22">
        <f>+'Federal Information'!E12&amp;""</f>
      </c>
      <c r="C69" s="22">
        <f>+'Federal Information'!E13&amp;""</f>
      </c>
      <c r="D69" s="24" t="s">
        <v>138</v>
      </c>
      <c r="E69" s="25">
        <v>29103</v>
      </c>
      <c r="F69" s="26">
        <f>+Measures1!K231&amp;""</f>
      </c>
    </row>
    <row r="70" spans="1:7" ht="21">
      <c r="A70" s="22">
        <f>+'Federal Information'!E10&amp;""</f>
      </c>
      <c r="B70" s="22">
        <f>+'Federal Information'!E12&amp;""</f>
      </c>
      <c r="C70" s="22">
        <f>+'Federal Information'!E13&amp;""</f>
      </c>
      <c r="D70" s="23" t="s">
        <v>55</v>
      </c>
      <c r="E70" s="23"/>
      <c r="F70" s="26"/>
      <c r="G70" s="26"/>
    </row>
    <row r="71" spans="1:10" ht="15">
      <c r="A71" s="22">
        <f>+'Federal Information'!E10&amp;""</f>
      </c>
      <c r="B71" s="22">
        <f>+'Federal Information'!E12&amp;""</f>
      </c>
      <c r="C71" s="22">
        <f>+'Federal Information'!E13&amp;""</f>
      </c>
      <c r="D71" s="24" t="s">
        <v>137</v>
      </c>
      <c r="E71" s="25">
        <v>20300</v>
      </c>
      <c r="F71" s="26"/>
      <c r="G71" s="26"/>
      <c r="J71" s="22" t="str">
        <f>IF(OR(AND(OR(I73="PASS",I74="PASS",I75="PASS",I76="PASS"),AND(OR(I78="PASS",I79="PASS",I80="PASS",I81="PASS",I82="PASS")),AND(OR(I84="PASS",I85="PASS",I86="PASS",I87="PASS",I88="PASS",I89="PASS"))),AND(I73="PASS",I78="PASS"),AND(I73="PASS",I84="PASS"),AND(I73="PASS",I89="PASS"),AND(I78="PASS",I84="PASS"),AND(I78="PASS",I89="PASS"),AND(I84="PASS",I89="PASS")),"PASS","FAIL")</f>
        <v>FAIL</v>
      </c>
    </row>
    <row r="72" spans="1:8" ht="15">
      <c r="A72" s="22">
        <f>+'Federal Information'!E10&amp;""</f>
      </c>
      <c r="B72" s="22">
        <f>+'Federal Information'!E12&amp;""</f>
      </c>
      <c r="C72" s="22">
        <f>+'Federal Information'!E13&amp;""</f>
      </c>
      <c r="D72" s="24" t="s">
        <v>136</v>
      </c>
      <c r="E72" s="26">
        <v>20200</v>
      </c>
      <c r="F72" s="26"/>
      <c r="G72" s="26"/>
      <c r="H72" s="22">
        <f>IF((OR(G73="YES",G74="YES",G75="YES",G76="YES")),"PASS","")</f>
      </c>
    </row>
    <row r="73" spans="1:9" ht="15">
      <c r="A73" s="22">
        <f>+'Federal Information'!E10&amp;""</f>
      </c>
      <c r="B73" s="22">
        <f>+'Federal Information'!E12&amp;""</f>
      </c>
      <c r="C73" s="22">
        <f>+'Federal Information'!E13&amp;""</f>
      </c>
      <c r="D73" s="24" t="s">
        <v>135</v>
      </c>
      <c r="E73" s="25">
        <v>20100</v>
      </c>
      <c r="F73" s="26"/>
      <c r="G73" s="26">
        <f>+Measures1!K289&amp;""</f>
      </c>
      <c r="I73" s="22">
        <f>IF((OR(G73="YES")),"PASS","")</f>
      </c>
    </row>
    <row r="74" spans="1:9" ht="15">
      <c r="A74" s="22">
        <f>+'Federal Information'!E10&amp;""</f>
      </c>
      <c r="B74" s="22">
        <f>+'Federal Information'!E12&amp;""</f>
      </c>
      <c r="C74" s="22">
        <f>+'Federal Information'!E13&amp;""</f>
      </c>
      <c r="D74" s="24" t="s">
        <v>135</v>
      </c>
      <c r="E74" s="25">
        <v>20101</v>
      </c>
      <c r="F74" s="26"/>
      <c r="G74" s="26">
        <f>+Measures1!K275&amp;""</f>
      </c>
      <c r="I74" s="22">
        <f>IF((OR(G74="YES")),"PASS","")</f>
      </c>
    </row>
    <row r="75" spans="1:9" ht="15">
      <c r="A75" s="22">
        <f>+'Federal Information'!E10&amp;""</f>
      </c>
      <c r="B75" s="22">
        <f>+'Federal Information'!E12&amp;""</f>
      </c>
      <c r="C75" s="22">
        <f>+'Federal Information'!E13&amp;""</f>
      </c>
      <c r="D75" s="24" t="s">
        <v>135</v>
      </c>
      <c r="E75" s="25">
        <v>20102</v>
      </c>
      <c r="F75" s="26"/>
      <c r="G75" s="26">
        <f>+Measures1!K276&amp;""</f>
      </c>
      <c r="I75" s="22">
        <f>IF((OR(G75="YES")),"PASS","")</f>
      </c>
    </row>
    <row r="76" spans="1:9" ht="15">
      <c r="A76" s="22">
        <f>+'Federal Information'!E10&amp;""</f>
      </c>
      <c r="B76" s="22">
        <f>+'Federal Information'!E12&amp;""</f>
      </c>
      <c r="C76" s="22">
        <f>+'Federal Information'!E13&amp;""</f>
      </c>
      <c r="D76" s="24" t="s">
        <v>135</v>
      </c>
      <c r="E76" s="25">
        <v>20103</v>
      </c>
      <c r="F76" s="26"/>
      <c r="G76" s="26">
        <f>+Measures1!K277&amp;""</f>
      </c>
      <c r="I76" s="22">
        <f>IF((OR(G76="YES")),"PASS","")</f>
      </c>
    </row>
    <row r="77" spans="1:8" ht="15">
      <c r="A77" s="22">
        <f>+'Federal Information'!E10&amp;""</f>
      </c>
      <c r="B77" s="22">
        <f>+'Federal Information'!E12&amp;""</f>
      </c>
      <c r="C77" s="22">
        <f>+'Federal Information'!E13&amp;""</f>
      </c>
      <c r="D77" s="24" t="s">
        <v>136</v>
      </c>
      <c r="E77" s="26">
        <v>20201</v>
      </c>
      <c r="F77" s="26"/>
      <c r="G77" s="26"/>
      <c r="H77" s="22">
        <f>IF((OR(G78="YES",G79="YES",G80="YES",G81="YES",G82="YES")),"PASS","")</f>
      </c>
    </row>
    <row r="78" spans="1:9" ht="15">
      <c r="A78" s="22">
        <f>+'Federal Information'!E10&amp;""</f>
      </c>
      <c r="B78" s="22">
        <f>+'Federal Information'!E12&amp;""</f>
      </c>
      <c r="C78" s="22">
        <f>+'Federal Information'!E13&amp;""</f>
      </c>
      <c r="D78" s="24" t="s">
        <v>135</v>
      </c>
      <c r="E78" s="25">
        <v>20104</v>
      </c>
      <c r="F78" s="26"/>
      <c r="G78" s="26">
        <f>+Measures1!K290&amp;""</f>
      </c>
      <c r="I78" s="22">
        <f>IF((OR(G78="YES")),"PASS","")</f>
      </c>
    </row>
    <row r="79" spans="1:9" ht="15">
      <c r="A79" s="22">
        <f>+'Federal Information'!E10&amp;""</f>
      </c>
      <c r="B79" s="22">
        <f>+'Federal Information'!E12&amp;""</f>
      </c>
      <c r="C79" s="22">
        <f>+'Federal Information'!E13&amp;""</f>
      </c>
      <c r="D79" s="24" t="s">
        <v>135</v>
      </c>
      <c r="E79" s="25">
        <v>20105</v>
      </c>
      <c r="F79" s="26"/>
      <c r="G79" s="26">
        <f>+Measures1!K285&amp;""</f>
      </c>
      <c r="I79" s="22">
        <f>IF((OR(G79="YES")),"PASS","")</f>
      </c>
    </row>
    <row r="80" spans="1:9" ht="15">
      <c r="A80" s="22">
        <f>+'Federal Information'!E10&amp;""</f>
      </c>
      <c r="B80" s="22">
        <f>+'Federal Information'!E12&amp;""</f>
      </c>
      <c r="C80" s="22">
        <f>+'Federal Information'!E13&amp;""</f>
      </c>
      <c r="D80" s="24" t="s">
        <v>135</v>
      </c>
      <c r="E80" s="25">
        <v>20106</v>
      </c>
      <c r="F80" s="26"/>
      <c r="G80" s="26">
        <f>+Measures1!K278&amp;""</f>
      </c>
      <c r="I80" s="22">
        <f>IF((OR(G80="YES")),"PASS","")</f>
      </c>
    </row>
    <row r="81" spans="1:9" ht="15">
      <c r="A81" s="22">
        <f>+'Federal Information'!E10&amp;""</f>
      </c>
      <c r="B81" s="22">
        <f>+'Federal Information'!E12&amp;""</f>
      </c>
      <c r="C81" s="22">
        <f>+'Federal Information'!E13&amp;""</f>
      </c>
      <c r="D81" s="24" t="s">
        <v>135</v>
      </c>
      <c r="E81" s="25">
        <v>20107</v>
      </c>
      <c r="F81" s="26"/>
      <c r="G81" s="26">
        <f>+Measures1!K279&amp;""</f>
      </c>
      <c r="I81" s="22">
        <f>IF((OR(G81="YES")),"PASS","")</f>
      </c>
    </row>
    <row r="82" spans="1:9" ht="15">
      <c r="A82" s="22">
        <f>+'Federal Information'!E10&amp;""</f>
      </c>
      <c r="B82" s="22">
        <f>+'Federal Information'!E12&amp;""</f>
      </c>
      <c r="C82" s="22">
        <f>+'Federal Information'!E13&amp;""</f>
      </c>
      <c r="D82" s="24" t="s">
        <v>135</v>
      </c>
      <c r="E82" s="25">
        <v>20108</v>
      </c>
      <c r="F82" s="26"/>
      <c r="G82" s="26">
        <f>+Measures1!K280&amp;""</f>
      </c>
      <c r="I82" s="22">
        <f>IF((OR(G82="YES")),"PASS","")</f>
      </c>
    </row>
    <row r="83" spans="1:8" ht="15">
      <c r="A83" s="22">
        <f>+'Federal Information'!E10&amp;""</f>
      </c>
      <c r="B83" s="22">
        <f>+'Federal Information'!E12&amp;""</f>
      </c>
      <c r="C83" s="22">
        <f>+'Federal Information'!E13&amp;""</f>
      </c>
      <c r="D83" s="24" t="s">
        <v>136</v>
      </c>
      <c r="E83" s="26">
        <v>20202</v>
      </c>
      <c r="F83" s="26"/>
      <c r="G83" s="26"/>
      <c r="H83" s="22">
        <f>IF((OR(G84="YES",G85="YES",G86="YES",G87="YES",G88="YES",G89="YES")),"PASS","")</f>
      </c>
    </row>
    <row r="84" spans="1:9" ht="15">
      <c r="A84" s="22">
        <f>+'Federal Information'!E10&amp;""</f>
      </c>
      <c r="B84" s="22">
        <f>+'Federal Information'!E12&amp;""</f>
      </c>
      <c r="C84" s="22">
        <f>+'Federal Information'!E13&amp;""</f>
      </c>
      <c r="D84" s="24" t="s">
        <v>135</v>
      </c>
      <c r="E84" s="25">
        <v>20109</v>
      </c>
      <c r="F84" s="26"/>
      <c r="G84" s="26">
        <f>+Measures1!K291&amp;""</f>
      </c>
      <c r="I84" s="22">
        <f aca="true" t="shared" si="0" ref="I84:I89">IF((OR(G84="YES")),"PASS","")</f>
      </c>
    </row>
    <row r="85" spans="1:9" ht="15">
      <c r="A85" s="22">
        <f>+'Federal Information'!E10&amp;""</f>
      </c>
      <c r="B85" s="22">
        <f>+'Federal Information'!E12&amp;""</f>
      </c>
      <c r="C85" s="22">
        <f>+'Federal Information'!E13&amp;""</f>
      </c>
      <c r="D85" s="24" t="s">
        <v>135</v>
      </c>
      <c r="E85" s="25">
        <v>20110</v>
      </c>
      <c r="F85" s="26"/>
      <c r="G85" s="26">
        <f>+Measures1!K286&amp;""</f>
      </c>
      <c r="I85" s="22">
        <f t="shared" si="0"/>
      </c>
    </row>
    <row r="86" spans="1:9" ht="15">
      <c r="A86" s="22">
        <f>+'Federal Information'!E10&amp;""</f>
      </c>
      <c r="B86" s="22">
        <f>+'Federal Information'!E12&amp;""</f>
      </c>
      <c r="C86" s="22">
        <f>+'Federal Information'!E13&amp;""</f>
      </c>
      <c r="D86" s="24" t="s">
        <v>135</v>
      </c>
      <c r="E86" s="25">
        <v>20111</v>
      </c>
      <c r="F86" s="26"/>
      <c r="G86" s="26">
        <f>+Measures1!K281&amp;""</f>
      </c>
      <c r="I86" s="22">
        <f t="shared" si="0"/>
      </c>
    </row>
    <row r="87" spans="1:9" ht="15">
      <c r="A87" s="22">
        <f>+'Federal Information'!E10&amp;""</f>
      </c>
      <c r="B87" s="22">
        <f>+'Federal Information'!E12&amp;""</f>
      </c>
      <c r="C87" s="22">
        <f>+'Federal Information'!E13&amp;""</f>
      </c>
      <c r="D87" s="24" t="s">
        <v>135</v>
      </c>
      <c r="E87" s="25">
        <v>20112</v>
      </c>
      <c r="F87" s="26"/>
      <c r="G87" s="26">
        <f>+Measures1!K282&amp;""</f>
      </c>
      <c r="I87" s="22">
        <f t="shared" si="0"/>
      </c>
    </row>
    <row r="88" spans="1:9" ht="15">
      <c r="A88" s="22">
        <f>+'Federal Information'!E10&amp;""</f>
      </c>
      <c r="B88" s="22">
        <f>+'Federal Information'!E12&amp;""</f>
      </c>
      <c r="C88" s="22">
        <f>+'Federal Information'!E13&amp;""</f>
      </c>
      <c r="D88" s="24" t="s">
        <v>135</v>
      </c>
      <c r="E88" s="25">
        <v>20113</v>
      </c>
      <c r="F88" s="26"/>
      <c r="G88" s="26">
        <f>+Measures1!K283&amp;""</f>
      </c>
      <c r="I88" s="22">
        <f t="shared" si="0"/>
      </c>
    </row>
    <row r="89" spans="1:9" ht="15">
      <c r="A89" s="22">
        <f>+'Federal Information'!E10&amp;""</f>
      </c>
      <c r="B89" s="22">
        <f>+'Federal Information'!E12&amp;""</f>
      </c>
      <c r="C89" s="22">
        <f>+'Federal Information'!E13&amp;""</f>
      </c>
      <c r="D89" s="24" t="s">
        <v>135</v>
      </c>
      <c r="E89" s="22">
        <v>20114</v>
      </c>
      <c r="G89" s="22">
        <f>+Measures1!K294&amp;""</f>
      </c>
      <c r="I89" s="22">
        <f t="shared" si="0"/>
      </c>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A2:V297"/>
  <sheetViews>
    <sheetView zoomScale="90" zoomScaleNormal="90" zoomScalePageLayoutView="70" workbookViewId="0" topLeftCell="A298">
      <selection activeCell="M159" sqref="M159"/>
    </sheetView>
  </sheetViews>
  <sheetFormatPr defaultColWidth="9.140625" defaultRowHeight="15"/>
  <cols>
    <col min="1" max="1" width="15.7109375" style="63" customWidth="1"/>
    <col min="2" max="2" width="10.7109375" style="1" customWidth="1"/>
    <col min="3" max="6" width="9.140625" style="1" customWidth="1"/>
    <col min="7" max="7" width="13.140625" style="1" customWidth="1"/>
    <col min="8" max="8" width="13.57421875" style="1" customWidth="1"/>
    <col min="9" max="9" width="12.140625" style="1" customWidth="1"/>
    <col min="10" max="10" width="11.00390625" style="1" customWidth="1"/>
    <col min="11" max="11" width="18.7109375" style="81" customWidth="1"/>
    <col min="12" max="12" width="13.00390625" style="85" customWidth="1"/>
    <col min="13" max="13" width="31.421875" style="63" bestFit="1" customWidth="1"/>
    <col min="14" max="14" width="9.140625" style="81" customWidth="1"/>
    <col min="15" max="16384" width="9.140625" style="1" customWidth="1"/>
  </cols>
  <sheetData>
    <row r="2" spans="1:22" ht="23.25">
      <c r="A2" s="2" t="s">
        <v>0</v>
      </c>
      <c r="P2" s="11"/>
      <c r="Q2" s="12"/>
      <c r="R2" s="12"/>
      <c r="S2" s="12"/>
      <c r="T2" s="12"/>
      <c r="U2" s="12"/>
      <c r="V2" s="12"/>
    </row>
    <row r="3" spans="1:4" ht="21">
      <c r="A3" s="105" t="s">
        <v>1</v>
      </c>
      <c r="B3" s="4"/>
      <c r="C3" s="4"/>
      <c r="D3" s="4"/>
    </row>
    <row r="4" spans="1:4" ht="21">
      <c r="A4" s="105" t="s">
        <v>247</v>
      </c>
      <c r="B4" s="4"/>
      <c r="C4" s="4"/>
      <c r="D4" s="4"/>
    </row>
    <row r="5" ht="21" hidden="1"/>
    <row r="7" spans="1:14" s="50" customFormat="1" ht="21">
      <c r="A7" s="197" t="s">
        <v>31</v>
      </c>
      <c r="B7" s="197"/>
      <c r="C7" s="197"/>
      <c r="D7" s="197"/>
      <c r="E7" s="197"/>
      <c r="F7" s="197"/>
      <c r="G7" s="197"/>
      <c r="K7" s="81"/>
      <c r="L7" s="87"/>
      <c r="M7" s="109" t="s">
        <v>76</v>
      </c>
      <c r="N7" s="163" t="str">
        <f>+MEIPASSDBconversionhideXLS2!J3</f>
        <v>FAIL</v>
      </c>
    </row>
    <row r="9" spans="1:11" ht="21">
      <c r="A9" s="206" t="s">
        <v>2</v>
      </c>
      <c r="B9" s="207"/>
      <c r="C9" s="245" t="s">
        <v>89</v>
      </c>
      <c r="D9" s="245"/>
      <c r="E9" s="245"/>
      <c r="F9" s="245"/>
      <c r="G9" s="245"/>
      <c r="H9" s="245"/>
      <c r="I9" s="245"/>
      <c r="J9" s="245"/>
      <c r="K9" s="245"/>
    </row>
    <row r="10" spans="1:11" ht="21">
      <c r="A10" s="208"/>
      <c r="B10" s="209"/>
      <c r="C10" s="245"/>
      <c r="D10" s="245"/>
      <c r="E10" s="245"/>
      <c r="F10" s="245"/>
      <c r="G10" s="245"/>
      <c r="H10" s="245"/>
      <c r="I10" s="245"/>
      <c r="J10" s="245"/>
      <c r="K10" s="245"/>
    </row>
    <row r="11" spans="1:11" ht="15" customHeight="1">
      <c r="A11" s="210"/>
      <c r="B11" s="211"/>
      <c r="C11" s="245"/>
      <c r="D11" s="245"/>
      <c r="E11" s="245"/>
      <c r="F11" s="245"/>
      <c r="G11" s="245"/>
      <c r="H11" s="245"/>
      <c r="I11" s="245"/>
      <c r="J11" s="245"/>
      <c r="K11" s="245"/>
    </row>
    <row r="12" spans="1:11" ht="21">
      <c r="A12" s="146" t="s">
        <v>3</v>
      </c>
      <c r="B12" s="147"/>
      <c r="C12" s="189" t="s">
        <v>41</v>
      </c>
      <c r="D12" s="190"/>
      <c r="E12" s="190"/>
      <c r="F12" s="190"/>
      <c r="G12" s="190"/>
      <c r="H12" s="190"/>
      <c r="I12" s="190"/>
      <c r="J12" s="190"/>
      <c r="K12" s="191"/>
    </row>
    <row r="13" spans="1:11" ht="21">
      <c r="A13" s="148"/>
      <c r="B13" s="149"/>
      <c r="C13" s="212"/>
      <c r="D13" s="213"/>
      <c r="E13" s="213"/>
      <c r="F13" s="213"/>
      <c r="G13" s="213"/>
      <c r="H13" s="213"/>
      <c r="I13" s="213"/>
      <c r="J13" s="213"/>
      <c r="K13" s="214"/>
    </row>
    <row r="14" spans="1:11" ht="21">
      <c r="A14" s="148"/>
      <c r="B14" s="149"/>
      <c r="C14" s="212"/>
      <c r="D14" s="213"/>
      <c r="E14" s="213"/>
      <c r="F14" s="213"/>
      <c r="G14" s="213"/>
      <c r="H14" s="213"/>
      <c r="I14" s="213"/>
      <c r="J14" s="213"/>
      <c r="K14" s="214"/>
    </row>
    <row r="15" spans="1:11" ht="63.75" customHeight="1">
      <c r="A15" s="148"/>
      <c r="B15" s="149"/>
      <c r="C15" s="212"/>
      <c r="D15" s="213"/>
      <c r="E15" s="213"/>
      <c r="F15" s="213"/>
      <c r="G15" s="213"/>
      <c r="H15" s="213"/>
      <c r="I15" s="213"/>
      <c r="J15" s="213"/>
      <c r="K15" s="214"/>
    </row>
    <row r="16" spans="1:11" ht="4.5" customHeight="1">
      <c r="A16" s="148"/>
      <c r="B16" s="149"/>
      <c r="C16" s="212"/>
      <c r="D16" s="213"/>
      <c r="E16" s="213"/>
      <c r="F16" s="213"/>
      <c r="G16" s="213"/>
      <c r="H16" s="213"/>
      <c r="I16" s="213"/>
      <c r="J16" s="213"/>
      <c r="K16" s="214"/>
    </row>
    <row r="17" spans="1:11" ht="13.5" customHeight="1" hidden="1">
      <c r="A17" s="150"/>
      <c r="B17" s="151"/>
      <c r="C17" s="192"/>
      <c r="D17" s="193"/>
      <c r="E17" s="193"/>
      <c r="F17" s="193"/>
      <c r="G17" s="193"/>
      <c r="H17" s="193"/>
      <c r="I17" s="193"/>
      <c r="J17" s="193"/>
      <c r="K17" s="194"/>
    </row>
    <row r="18" spans="1:11" ht="21">
      <c r="A18" s="183" t="s">
        <v>4</v>
      </c>
      <c r="B18" s="184"/>
      <c r="C18" s="253" t="s">
        <v>5</v>
      </c>
      <c r="D18" s="224"/>
      <c r="E18" s="224"/>
      <c r="F18" s="224"/>
      <c r="G18" s="224"/>
      <c r="H18" s="224"/>
      <c r="I18" s="224"/>
      <c r="J18" s="224"/>
      <c r="K18" s="225"/>
    </row>
    <row r="20" spans="1:5" ht="21">
      <c r="A20" s="188" t="s">
        <v>6</v>
      </c>
      <c r="B20" s="188"/>
      <c r="C20" s="188"/>
      <c r="D20" s="188"/>
      <c r="E20" s="188"/>
    </row>
    <row r="22" spans="1:11" ht="37.5" customHeight="1">
      <c r="A22" s="254" t="s">
        <v>7</v>
      </c>
      <c r="B22" s="254"/>
      <c r="C22" s="254"/>
      <c r="D22" s="254"/>
      <c r="E22" s="254"/>
      <c r="F22" s="254"/>
      <c r="G22" s="254"/>
      <c r="H22" s="254"/>
      <c r="I22" s="254"/>
      <c r="J22" s="254"/>
      <c r="K22" s="82"/>
    </row>
    <row r="23" spans="1:11" ht="40.5" customHeight="1">
      <c r="A23" s="254" t="s">
        <v>90</v>
      </c>
      <c r="B23" s="254"/>
      <c r="C23" s="254"/>
      <c r="D23" s="254"/>
      <c r="E23" s="254"/>
      <c r="F23" s="254"/>
      <c r="G23" s="254"/>
      <c r="H23" s="254"/>
      <c r="I23" s="254"/>
      <c r="J23" s="254"/>
      <c r="K23" s="118"/>
    </row>
    <row r="25" spans="1:14" s="50" customFormat="1" ht="21">
      <c r="A25" s="197" t="s">
        <v>30</v>
      </c>
      <c r="B25" s="197"/>
      <c r="C25" s="197"/>
      <c r="D25" s="197"/>
      <c r="E25" s="197"/>
      <c r="F25" s="197"/>
      <c r="K25" s="81"/>
      <c r="L25" s="87"/>
      <c r="M25" s="109" t="s">
        <v>77</v>
      </c>
      <c r="N25" s="163" t="str">
        <f>+MEIPASSDBconversionhideXLS2!J7</f>
        <v>FAIL</v>
      </c>
    </row>
    <row r="27" spans="1:11" ht="45" customHeight="1">
      <c r="A27" s="206" t="s">
        <v>2</v>
      </c>
      <c r="B27" s="207"/>
      <c r="C27" s="245" t="s">
        <v>8</v>
      </c>
      <c r="D27" s="245"/>
      <c r="E27" s="245"/>
      <c r="F27" s="245"/>
      <c r="G27" s="245"/>
      <c r="H27" s="245"/>
      <c r="I27" s="245"/>
      <c r="J27" s="245"/>
      <c r="K27" s="245"/>
    </row>
    <row r="28" spans="1:11" ht="21">
      <c r="A28" s="146" t="s">
        <v>3</v>
      </c>
      <c r="B28" s="170"/>
      <c r="C28" s="189" t="s">
        <v>213</v>
      </c>
      <c r="D28" s="190"/>
      <c r="E28" s="190"/>
      <c r="F28" s="190"/>
      <c r="G28" s="190"/>
      <c r="H28" s="190"/>
      <c r="I28" s="190"/>
      <c r="J28" s="190"/>
      <c r="K28" s="191"/>
    </row>
    <row r="29" spans="1:11" ht="21">
      <c r="A29" s="148"/>
      <c r="B29" s="171"/>
      <c r="C29" s="212"/>
      <c r="D29" s="213"/>
      <c r="E29" s="213"/>
      <c r="F29" s="213"/>
      <c r="G29" s="213"/>
      <c r="H29" s="213"/>
      <c r="I29" s="213"/>
      <c r="J29" s="213"/>
      <c r="K29" s="214"/>
    </row>
    <row r="30" spans="1:11" ht="21">
      <c r="A30" s="148"/>
      <c r="B30" s="171"/>
      <c r="C30" s="212"/>
      <c r="D30" s="213"/>
      <c r="E30" s="213"/>
      <c r="F30" s="213"/>
      <c r="G30" s="213"/>
      <c r="H30" s="213"/>
      <c r="I30" s="213"/>
      <c r="J30" s="213"/>
      <c r="K30" s="214"/>
    </row>
    <row r="31" spans="1:11" ht="21">
      <c r="A31" s="148"/>
      <c r="B31" s="171"/>
      <c r="C31" s="212"/>
      <c r="D31" s="213"/>
      <c r="E31" s="213"/>
      <c r="F31" s="213"/>
      <c r="G31" s="213"/>
      <c r="H31" s="213"/>
      <c r="I31" s="213"/>
      <c r="J31" s="213"/>
      <c r="K31" s="214"/>
    </row>
    <row r="32" spans="1:11" ht="21">
      <c r="A32" s="148"/>
      <c r="B32" s="171"/>
      <c r="C32" s="212"/>
      <c r="D32" s="213"/>
      <c r="E32" s="213"/>
      <c r="F32" s="213"/>
      <c r="G32" s="213"/>
      <c r="H32" s="213"/>
      <c r="I32" s="213"/>
      <c r="J32" s="213"/>
      <c r="K32" s="214"/>
    </row>
    <row r="33" spans="1:11" ht="21">
      <c r="A33" s="148"/>
      <c r="B33" s="171"/>
      <c r="C33" s="212"/>
      <c r="D33" s="213"/>
      <c r="E33" s="213"/>
      <c r="F33" s="213"/>
      <c r="G33" s="213"/>
      <c r="H33" s="213"/>
      <c r="I33" s="213"/>
      <c r="J33" s="213"/>
      <c r="K33" s="214"/>
    </row>
    <row r="34" spans="1:11" ht="21">
      <c r="A34" s="148"/>
      <c r="B34" s="171"/>
      <c r="C34" s="212"/>
      <c r="D34" s="213"/>
      <c r="E34" s="213"/>
      <c r="F34" s="213"/>
      <c r="G34" s="213"/>
      <c r="H34" s="213"/>
      <c r="I34" s="213"/>
      <c r="J34" s="213"/>
      <c r="K34" s="214"/>
    </row>
    <row r="35" spans="1:11" ht="55.5" customHeight="1">
      <c r="A35" s="148"/>
      <c r="B35" s="171"/>
      <c r="C35" s="212"/>
      <c r="D35" s="213"/>
      <c r="E35" s="213"/>
      <c r="F35" s="213"/>
      <c r="G35" s="213"/>
      <c r="H35" s="213"/>
      <c r="I35" s="213"/>
      <c r="J35" s="213"/>
      <c r="K35" s="214"/>
    </row>
    <row r="36" spans="1:11" ht="48.75" customHeight="1">
      <c r="A36" s="215" t="s">
        <v>21</v>
      </c>
      <c r="B36" s="215"/>
      <c r="C36" s="245" t="s">
        <v>24</v>
      </c>
      <c r="D36" s="245"/>
      <c r="E36" s="245"/>
      <c r="F36" s="245"/>
      <c r="G36" s="245"/>
      <c r="H36" s="245"/>
      <c r="I36" s="245"/>
      <c r="J36" s="245"/>
      <c r="K36" s="245"/>
    </row>
    <row r="37" spans="1:11" ht="21">
      <c r="A37" s="102"/>
      <c r="B37" s="33"/>
      <c r="C37" s="33"/>
      <c r="D37" s="33"/>
      <c r="E37" s="33"/>
      <c r="F37" s="33"/>
      <c r="G37" s="33"/>
      <c r="H37" s="33"/>
      <c r="I37" s="33"/>
      <c r="J37" s="33"/>
      <c r="K37" s="83"/>
    </row>
    <row r="38" spans="1:10" ht="21">
      <c r="A38" s="258" t="s">
        <v>22</v>
      </c>
      <c r="B38" s="259"/>
      <c r="C38" s="259"/>
      <c r="D38" s="259"/>
      <c r="E38" s="259"/>
      <c r="F38" s="259"/>
      <c r="G38" s="259"/>
      <c r="H38" s="259"/>
      <c r="I38" s="259"/>
      <c r="J38" s="260"/>
    </row>
    <row r="39" spans="1:12" ht="21">
      <c r="A39" s="238" t="s">
        <v>57</v>
      </c>
      <c r="B39" s="239"/>
      <c r="C39" s="239"/>
      <c r="D39" s="239"/>
      <c r="E39" s="239"/>
      <c r="F39" s="239"/>
      <c r="G39" s="239"/>
      <c r="H39" s="239"/>
      <c r="I39" s="239"/>
      <c r="J39" s="240"/>
      <c r="K39" s="82"/>
      <c r="L39" s="156"/>
    </row>
    <row r="40" ht="21">
      <c r="K40" s="119"/>
    </row>
    <row r="41" spans="1:11" ht="21">
      <c r="A41" s="183" t="s">
        <v>4</v>
      </c>
      <c r="B41" s="184"/>
      <c r="C41" s="245" t="s">
        <v>91</v>
      </c>
      <c r="D41" s="245"/>
      <c r="E41" s="245"/>
      <c r="F41" s="245"/>
      <c r="G41" s="245"/>
      <c r="H41" s="245"/>
      <c r="I41" s="245"/>
      <c r="J41" s="245"/>
      <c r="K41" s="82"/>
    </row>
    <row r="42" spans="1:11" ht="21">
      <c r="A42" s="112"/>
      <c r="B42" s="7"/>
      <c r="C42" s="7"/>
      <c r="D42" s="7"/>
      <c r="E42" s="7"/>
      <c r="F42" s="7"/>
      <c r="G42" s="7"/>
      <c r="H42" s="7"/>
      <c r="I42" s="7"/>
      <c r="J42" s="7"/>
      <c r="K42" s="83"/>
    </row>
    <row r="43" spans="1:11" ht="21">
      <c r="A43" s="257" t="s">
        <v>23</v>
      </c>
      <c r="B43" s="257"/>
      <c r="C43" s="257"/>
      <c r="D43" s="257"/>
      <c r="E43" s="257"/>
      <c r="F43" s="257"/>
      <c r="G43" s="257"/>
      <c r="H43" s="257"/>
      <c r="I43" s="257"/>
      <c r="J43" s="257"/>
      <c r="K43" s="82"/>
    </row>
    <row r="44" spans="1:11" ht="21">
      <c r="A44" s="113"/>
      <c r="B44" s="6"/>
      <c r="C44" s="7"/>
      <c r="D44" s="7"/>
      <c r="E44" s="7"/>
      <c r="F44" s="7"/>
      <c r="G44" s="7"/>
      <c r="H44" s="7"/>
      <c r="I44" s="7"/>
      <c r="J44" s="7"/>
      <c r="K44" s="120"/>
    </row>
    <row r="45" spans="1:14" s="50" customFormat="1" ht="21">
      <c r="A45" s="197" t="s">
        <v>32</v>
      </c>
      <c r="B45" s="197"/>
      <c r="C45" s="197"/>
      <c r="D45" s="197"/>
      <c r="E45" s="197"/>
      <c r="F45" s="197"/>
      <c r="G45" s="197"/>
      <c r="H45" s="197"/>
      <c r="K45" s="81"/>
      <c r="L45" s="87"/>
      <c r="M45" s="109" t="s">
        <v>78</v>
      </c>
      <c r="N45" s="163" t="str">
        <f>+MEIPASSDBconversionhideXLS2!J14</f>
        <v>FAIL</v>
      </c>
    </row>
    <row r="47" spans="1:11" ht="21">
      <c r="A47" s="206" t="s">
        <v>2</v>
      </c>
      <c r="B47" s="207"/>
      <c r="C47" s="245" t="s">
        <v>9</v>
      </c>
      <c r="D47" s="245"/>
      <c r="E47" s="245"/>
      <c r="F47" s="245"/>
      <c r="G47" s="245"/>
      <c r="H47" s="245"/>
      <c r="I47" s="245"/>
      <c r="J47" s="245"/>
      <c r="K47" s="245"/>
    </row>
    <row r="48" spans="1:11" ht="21">
      <c r="A48" s="208"/>
      <c r="B48" s="209"/>
      <c r="C48" s="245"/>
      <c r="D48" s="245"/>
      <c r="E48" s="245"/>
      <c r="F48" s="245"/>
      <c r="G48" s="245"/>
      <c r="H48" s="245"/>
      <c r="I48" s="245"/>
      <c r="J48" s="245"/>
      <c r="K48" s="245"/>
    </row>
    <row r="49" spans="1:11" ht="33.75" customHeight="1">
      <c r="A49" s="210"/>
      <c r="B49" s="211"/>
      <c r="C49" s="245"/>
      <c r="D49" s="245"/>
      <c r="E49" s="245"/>
      <c r="F49" s="245"/>
      <c r="G49" s="245"/>
      <c r="H49" s="245"/>
      <c r="I49" s="245"/>
      <c r="J49" s="245"/>
      <c r="K49" s="245"/>
    </row>
    <row r="50" spans="1:11" ht="21">
      <c r="A50" s="146" t="s">
        <v>3</v>
      </c>
      <c r="B50" s="170"/>
      <c r="C50" s="189" t="s">
        <v>214</v>
      </c>
      <c r="D50" s="190"/>
      <c r="E50" s="190"/>
      <c r="F50" s="190"/>
      <c r="G50" s="190"/>
      <c r="H50" s="190"/>
      <c r="I50" s="190"/>
      <c r="J50" s="190"/>
      <c r="K50" s="191"/>
    </row>
    <row r="51" spans="1:11" ht="21">
      <c r="A51" s="148"/>
      <c r="B51" s="171"/>
      <c r="C51" s="212"/>
      <c r="D51" s="213"/>
      <c r="E51" s="213"/>
      <c r="F51" s="213"/>
      <c r="G51" s="213"/>
      <c r="H51" s="213"/>
      <c r="I51" s="213"/>
      <c r="J51" s="213"/>
      <c r="K51" s="214"/>
    </row>
    <row r="52" spans="1:11" ht="21">
      <c r="A52" s="148"/>
      <c r="B52" s="171"/>
      <c r="C52" s="212"/>
      <c r="D52" s="213"/>
      <c r="E52" s="213"/>
      <c r="F52" s="213"/>
      <c r="G52" s="213"/>
      <c r="H52" s="213"/>
      <c r="I52" s="213"/>
      <c r="J52" s="213"/>
      <c r="K52" s="214"/>
    </row>
    <row r="53" spans="1:11" ht="21">
      <c r="A53" s="148"/>
      <c r="B53" s="171"/>
      <c r="C53" s="212"/>
      <c r="D53" s="213"/>
      <c r="E53" s="213"/>
      <c r="F53" s="213"/>
      <c r="G53" s="213"/>
      <c r="H53" s="213"/>
      <c r="I53" s="213"/>
      <c r="J53" s="213"/>
      <c r="K53" s="214"/>
    </row>
    <row r="54" spans="1:11" ht="21">
      <c r="A54" s="148"/>
      <c r="B54" s="171"/>
      <c r="C54" s="212"/>
      <c r="D54" s="213"/>
      <c r="E54" s="213"/>
      <c r="F54" s="213"/>
      <c r="G54" s="213"/>
      <c r="H54" s="213"/>
      <c r="I54" s="213"/>
      <c r="J54" s="213"/>
      <c r="K54" s="214"/>
    </row>
    <row r="55" spans="1:11" ht="79.5" customHeight="1">
      <c r="A55" s="150"/>
      <c r="B55" s="172"/>
      <c r="C55" s="192"/>
      <c r="D55" s="193"/>
      <c r="E55" s="193"/>
      <c r="F55" s="193"/>
      <c r="G55" s="193"/>
      <c r="H55" s="193"/>
      <c r="I55" s="193"/>
      <c r="J55" s="193"/>
      <c r="K55" s="194"/>
    </row>
    <row r="56" spans="1:11" ht="21">
      <c r="A56" s="274" t="s">
        <v>4</v>
      </c>
      <c r="B56" s="207"/>
      <c r="C56" s="245" t="s">
        <v>215</v>
      </c>
      <c r="D56" s="245"/>
      <c r="E56" s="245"/>
      <c r="F56" s="245"/>
      <c r="G56" s="245"/>
      <c r="H56" s="245"/>
      <c r="I56" s="245"/>
      <c r="J56" s="245"/>
      <c r="K56" s="245"/>
    </row>
    <row r="57" spans="1:11" ht="21">
      <c r="A57" s="275"/>
      <c r="B57" s="209"/>
      <c r="C57" s="245"/>
      <c r="D57" s="245"/>
      <c r="E57" s="245"/>
      <c r="F57" s="245"/>
      <c r="G57" s="245"/>
      <c r="H57" s="245"/>
      <c r="I57" s="245"/>
      <c r="J57" s="245"/>
      <c r="K57" s="245"/>
    </row>
    <row r="58" spans="1:11" ht="21">
      <c r="A58" s="275"/>
      <c r="B58" s="209"/>
      <c r="C58" s="245"/>
      <c r="D58" s="245"/>
      <c r="E58" s="245"/>
      <c r="F58" s="245"/>
      <c r="G58" s="245"/>
      <c r="H58" s="245"/>
      <c r="I58" s="245"/>
      <c r="J58" s="245"/>
      <c r="K58" s="245"/>
    </row>
    <row r="59" spans="1:11" ht="21">
      <c r="A59" s="275"/>
      <c r="B59" s="209"/>
      <c r="C59" s="245"/>
      <c r="D59" s="245"/>
      <c r="E59" s="245"/>
      <c r="F59" s="245"/>
      <c r="G59" s="245"/>
      <c r="H59" s="245"/>
      <c r="I59" s="245"/>
      <c r="J59" s="245"/>
      <c r="K59" s="245"/>
    </row>
    <row r="60" spans="1:11" ht="21">
      <c r="A60" s="275"/>
      <c r="B60" s="209"/>
      <c r="C60" s="245"/>
      <c r="D60" s="245"/>
      <c r="E60" s="245"/>
      <c r="F60" s="245"/>
      <c r="G60" s="245"/>
      <c r="H60" s="245"/>
      <c r="I60" s="245"/>
      <c r="J60" s="245"/>
      <c r="K60" s="245"/>
    </row>
    <row r="61" spans="1:11" ht="21">
      <c r="A61" s="275"/>
      <c r="B61" s="209"/>
      <c r="C61" s="245"/>
      <c r="D61" s="245"/>
      <c r="E61" s="245"/>
      <c r="F61" s="245"/>
      <c r="G61" s="245"/>
      <c r="H61" s="245"/>
      <c r="I61" s="245"/>
      <c r="J61" s="245"/>
      <c r="K61" s="245"/>
    </row>
    <row r="62" spans="1:11" ht="21">
      <c r="A62" s="276"/>
      <c r="B62" s="211"/>
      <c r="C62" s="245"/>
      <c r="D62" s="245"/>
      <c r="E62" s="245"/>
      <c r="F62" s="245"/>
      <c r="G62" s="245"/>
      <c r="H62" s="245"/>
      <c r="I62" s="245"/>
      <c r="J62" s="245"/>
      <c r="K62" s="245"/>
    </row>
    <row r="63" ht="21" customHeight="1"/>
    <row r="64" spans="1:11" ht="26.25" customHeight="1">
      <c r="A64" s="251" t="s">
        <v>6</v>
      </c>
      <c r="B64" s="251"/>
      <c r="C64" s="251"/>
      <c r="D64" s="251"/>
      <c r="E64" s="251"/>
      <c r="F64" s="33"/>
      <c r="G64" s="33"/>
      <c r="H64" s="33"/>
      <c r="I64" s="33"/>
      <c r="J64" s="33"/>
      <c r="K64" s="83"/>
    </row>
    <row r="65" spans="1:12" ht="21">
      <c r="A65" s="108"/>
      <c r="B65" s="8"/>
      <c r="C65" s="8"/>
      <c r="D65" s="8"/>
      <c r="E65" s="8"/>
      <c r="F65" s="8"/>
      <c r="G65" s="8"/>
      <c r="H65" s="8"/>
      <c r="I65" s="8"/>
      <c r="J65" s="8"/>
      <c r="K65" s="83"/>
      <c r="L65" s="115"/>
    </row>
    <row r="66" spans="1:11" ht="30.75" customHeight="1">
      <c r="A66" s="183" t="s">
        <v>4</v>
      </c>
      <c r="B66" s="184"/>
      <c r="C66" s="185" t="s">
        <v>87</v>
      </c>
      <c r="D66" s="186"/>
      <c r="E66" s="186"/>
      <c r="F66" s="186"/>
      <c r="G66" s="186"/>
      <c r="H66" s="186"/>
      <c r="I66" s="186"/>
      <c r="J66" s="187"/>
      <c r="K66" s="82"/>
    </row>
    <row r="67" spans="1:12" ht="15" customHeight="1">
      <c r="A67" s="72"/>
      <c r="B67" s="20"/>
      <c r="C67" s="20"/>
      <c r="D67" s="20"/>
      <c r="E67" s="20"/>
      <c r="F67" s="20"/>
      <c r="G67" s="20"/>
      <c r="H67" s="20"/>
      <c r="I67" s="20"/>
      <c r="J67" s="20"/>
      <c r="K67" s="121"/>
      <c r="L67" s="157"/>
    </row>
    <row r="68" spans="1:12" ht="15" customHeight="1">
      <c r="A68" s="204" t="s">
        <v>188</v>
      </c>
      <c r="B68" s="205"/>
      <c r="C68" s="205"/>
      <c r="D68" s="205"/>
      <c r="E68" s="205"/>
      <c r="F68" s="205"/>
      <c r="G68" s="205"/>
      <c r="H68" s="205"/>
      <c r="I68" s="205"/>
      <c r="J68" s="205"/>
      <c r="K68" s="205"/>
      <c r="L68" s="115"/>
    </row>
    <row r="69" spans="1:12" ht="34.5" customHeight="1">
      <c r="A69" s="243"/>
      <c r="B69" s="244"/>
      <c r="C69" s="244"/>
      <c r="D69" s="244"/>
      <c r="E69" s="244"/>
      <c r="F69" s="244"/>
      <c r="G69" s="244"/>
      <c r="H69" s="244"/>
      <c r="I69" s="244"/>
      <c r="J69" s="244"/>
      <c r="K69" s="244"/>
      <c r="L69" s="115"/>
    </row>
    <row r="70" spans="1:12" ht="24.75" customHeight="1">
      <c r="A70" s="185" t="s">
        <v>233</v>
      </c>
      <c r="B70" s="186"/>
      <c r="C70" s="186"/>
      <c r="D70" s="186"/>
      <c r="E70" s="186"/>
      <c r="F70" s="186"/>
      <c r="G70" s="186"/>
      <c r="H70" s="186"/>
      <c r="I70" s="186"/>
      <c r="J70" s="187"/>
      <c r="K70" s="82"/>
      <c r="L70" s="158">
        <f>_xlfn.IFERROR((K70/K71)*100,0)</f>
        <v>0</v>
      </c>
    </row>
    <row r="71" spans="1:12" ht="45" customHeight="1">
      <c r="A71" s="264" t="s">
        <v>234</v>
      </c>
      <c r="B71" s="265"/>
      <c r="C71" s="265"/>
      <c r="D71" s="265"/>
      <c r="E71" s="265"/>
      <c r="F71" s="265"/>
      <c r="G71" s="265"/>
      <c r="H71" s="265"/>
      <c r="I71" s="265"/>
      <c r="J71" s="266"/>
      <c r="K71" s="82"/>
      <c r="L71" s="157"/>
    </row>
    <row r="72" spans="1:12" ht="15" customHeight="1">
      <c r="A72" s="72"/>
      <c r="B72" s="20"/>
      <c r="C72" s="20"/>
      <c r="D72" s="20"/>
      <c r="E72" s="20"/>
      <c r="F72" s="20"/>
      <c r="G72" s="20"/>
      <c r="H72" s="20"/>
      <c r="I72" s="20"/>
      <c r="J72" s="20"/>
      <c r="K72" s="121"/>
      <c r="L72" s="157"/>
    </row>
    <row r="73" spans="1:12" ht="15" customHeight="1">
      <c r="A73" s="108"/>
      <c r="B73" s="8"/>
      <c r="C73" s="8"/>
      <c r="D73" s="8"/>
      <c r="E73" s="8"/>
      <c r="F73" s="8"/>
      <c r="G73" s="8"/>
      <c r="H73" s="8"/>
      <c r="I73" s="8"/>
      <c r="J73" s="8"/>
      <c r="K73" s="83"/>
      <c r="L73" s="115"/>
    </row>
    <row r="74" spans="1:12" ht="25.5" customHeight="1">
      <c r="A74" s="183" t="s">
        <v>4</v>
      </c>
      <c r="B74" s="184"/>
      <c r="C74" s="185" t="s">
        <v>91</v>
      </c>
      <c r="D74" s="186"/>
      <c r="E74" s="186"/>
      <c r="F74" s="186"/>
      <c r="G74" s="186"/>
      <c r="H74" s="186"/>
      <c r="I74" s="186"/>
      <c r="J74" s="187"/>
      <c r="K74" s="82"/>
      <c r="L74" s="115"/>
    </row>
    <row r="75" spans="1:12" ht="15" customHeight="1">
      <c r="A75" s="108"/>
      <c r="B75" s="8"/>
      <c r="C75" s="8"/>
      <c r="D75" s="8"/>
      <c r="E75" s="8"/>
      <c r="F75" s="8"/>
      <c r="G75" s="8"/>
      <c r="H75" s="8"/>
      <c r="I75" s="8"/>
      <c r="J75" s="8"/>
      <c r="K75" s="83"/>
      <c r="L75" s="115"/>
    </row>
    <row r="76" spans="1:12" ht="42" customHeight="1">
      <c r="A76" s="243" t="s">
        <v>94</v>
      </c>
      <c r="B76" s="244"/>
      <c r="C76" s="244"/>
      <c r="D76" s="244"/>
      <c r="E76" s="244"/>
      <c r="F76" s="244"/>
      <c r="G76" s="244"/>
      <c r="H76" s="244"/>
      <c r="I76" s="244"/>
      <c r="J76" s="244"/>
      <c r="K76" s="244"/>
      <c r="L76" s="115"/>
    </row>
    <row r="77" spans="1:12" ht="30" customHeight="1">
      <c r="A77" s="185" t="s">
        <v>233</v>
      </c>
      <c r="B77" s="186"/>
      <c r="C77" s="186"/>
      <c r="D77" s="186"/>
      <c r="E77" s="186"/>
      <c r="F77" s="186"/>
      <c r="G77" s="186"/>
      <c r="H77" s="186"/>
      <c r="I77" s="186"/>
      <c r="J77" s="187"/>
      <c r="K77" s="82"/>
      <c r="L77" s="158">
        <f>_xlfn.IFERROR((K77/K78)*100,0)</f>
        <v>0</v>
      </c>
    </row>
    <row r="78" spans="1:12" ht="39.75" customHeight="1">
      <c r="A78" s="264" t="s">
        <v>235</v>
      </c>
      <c r="B78" s="265"/>
      <c r="C78" s="265"/>
      <c r="D78" s="265"/>
      <c r="E78" s="265"/>
      <c r="F78" s="265"/>
      <c r="G78" s="265"/>
      <c r="H78" s="265"/>
      <c r="I78" s="265"/>
      <c r="J78" s="266"/>
      <c r="K78" s="82"/>
      <c r="L78" s="155"/>
    </row>
    <row r="79" spans="1:12" ht="21">
      <c r="A79" s="108"/>
      <c r="B79" s="8"/>
      <c r="C79" s="8"/>
      <c r="D79" s="8"/>
      <c r="E79" s="8"/>
      <c r="F79" s="8"/>
      <c r="G79" s="8"/>
      <c r="H79" s="8"/>
      <c r="I79" s="8"/>
      <c r="J79" s="8"/>
      <c r="K79" s="83"/>
      <c r="L79" s="155"/>
    </row>
    <row r="80" spans="1:12" ht="21">
      <c r="A80" s="108"/>
      <c r="B80" s="8"/>
      <c r="C80" s="8"/>
      <c r="D80" s="8"/>
      <c r="E80" s="8"/>
      <c r="F80" s="8"/>
      <c r="G80" s="8"/>
      <c r="H80" s="8"/>
      <c r="I80" s="8"/>
      <c r="J80" s="8"/>
      <c r="K80" s="83"/>
      <c r="L80" s="115"/>
    </row>
    <row r="81" spans="1:12" ht="28.5" customHeight="1">
      <c r="A81" s="183" t="s">
        <v>4</v>
      </c>
      <c r="B81" s="184"/>
      <c r="C81" s="185" t="s">
        <v>75</v>
      </c>
      <c r="D81" s="186"/>
      <c r="E81" s="186"/>
      <c r="F81" s="186"/>
      <c r="G81" s="186"/>
      <c r="H81" s="186"/>
      <c r="I81" s="186"/>
      <c r="J81" s="187"/>
      <c r="K81" s="82"/>
      <c r="L81" s="115"/>
    </row>
    <row r="82" spans="1:12" ht="21">
      <c r="A82" s="108"/>
      <c r="B82" s="8"/>
      <c r="C82" s="8"/>
      <c r="D82" s="8"/>
      <c r="E82" s="8"/>
      <c r="F82" s="8"/>
      <c r="G82" s="8"/>
      <c r="H82" s="8"/>
      <c r="I82" s="8"/>
      <c r="J82" s="8"/>
      <c r="K82" s="83"/>
      <c r="L82" s="115"/>
    </row>
    <row r="83" spans="1:12" ht="15" customHeight="1">
      <c r="A83" s="204" t="s">
        <v>95</v>
      </c>
      <c r="B83" s="205"/>
      <c r="C83" s="205"/>
      <c r="D83" s="205"/>
      <c r="E83" s="205"/>
      <c r="F83" s="205"/>
      <c r="G83" s="205"/>
      <c r="H83" s="205"/>
      <c r="I83" s="205"/>
      <c r="J83" s="205"/>
      <c r="K83" s="205"/>
      <c r="L83" s="115"/>
    </row>
    <row r="84" spans="1:12" ht="36" customHeight="1">
      <c r="A84" s="243"/>
      <c r="B84" s="244"/>
      <c r="C84" s="244"/>
      <c r="D84" s="244"/>
      <c r="E84" s="244"/>
      <c r="F84" s="244"/>
      <c r="G84" s="244"/>
      <c r="H84" s="244"/>
      <c r="I84" s="244"/>
      <c r="J84" s="244"/>
      <c r="K84" s="244"/>
      <c r="L84" s="115"/>
    </row>
    <row r="85" spans="1:12" ht="30" customHeight="1">
      <c r="A85" s="185" t="s">
        <v>233</v>
      </c>
      <c r="B85" s="186"/>
      <c r="C85" s="186"/>
      <c r="D85" s="186"/>
      <c r="E85" s="186"/>
      <c r="F85" s="186"/>
      <c r="G85" s="186"/>
      <c r="H85" s="186"/>
      <c r="I85" s="186"/>
      <c r="J85" s="187"/>
      <c r="K85" s="82"/>
      <c r="L85" s="158">
        <f>_xlfn.IFERROR((K85/K86)*100,0)</f>
        <v>0</v>
      </c>
    </row>
    <row r="86" spans="1:12" ht="48" customHeight="1">
      <c r="A86" s="264" t="s">
        <v>236</v>
      </c>
      <c r="B86" s="265"/>
      <c r="C86" s="265"/>
      <c r="D86" s="265"/>
      <c r="E86" s="265"/>
      <c r="F86" s="265"/>
      <c r="G86" s="265"/>
      <c r="H86" s="265"/>
      <c r="I86" s="265"/>
      <c r="J86" s="266"/>
      <c r="K86" s="82"/>
      <c r="L86" s="157"/>
    </row>
    <row r="87" spans="1:12" ht="21">
      <c r="A87" s="75"/>
      <c r="B87" s="21"/>
      <c r="C87" s="21"/>
      <c r="D87" s="21"/>
      <c r="E87" s="21"/>
      <c r="F87" s="21"/>
      <c r="G87" s="21"/>
      <c r="H87" s="21"/>
      <c r="I87" s="8"/>
      <c r="J87" s="8"/>
      <c r="K87" s="83"/>
      <c r="L87" s="155"/>
    </row>
    <row r="88" spans="1:12" ht="21">
      <c r="A88" s="108"/>
      <c r="B88" s="8"/>
      <c r="C88" s="8"/>
      <c r="D88" s="8"/>
      <c r="E88" s="8"/>
      <c r="F88" s="8"/>
      <c r="G88" s="8"/>
      <c r="H88" s="8"/>
      <c r="I88" s="8"/>
      <c r="J88" s="8"/>
      <c r="K88" s="83"/>
      <c r="L88" s="115"/>
    </row>
    <row r="89" spans="1:14" s="50" customFormat="1" ht="21">
      <c r="A89" s="197" t="s">
        <v>33</v>
      </c>
      <c r="B89" s="197"/>
      <c r="C89" s="197"/>
      <c r="D89" s="197"/>
      <c r="E89" s="197"/>
      <c r="F89" s="197"/>
      <c r="K89" s="81"/>
      <c r="L89" s="87"/>
      <c r="M89" s="109" t="s">
        <v>79</v>
      </c>
      <c r="N89" s="163" t="str">
        <f>+MEIPASSDBconversionhideXLS2!J28</f>
        <v>FAIL</v>
      </c>
    </row>
    <row r="91" spans="1:11" ht="30" customHeight="1">
      <c r="A91" s="206" t="s">
        <v>2</v>
      </c>
      <c r="B91" s="207"/>
      <c r="C91" s="185" t="s">
        <v>96</v>
      </c>
      <c r="D91" s="186"/>
      <c r="E91" s="186"/>
      <c r="F91" s="186"/>
      <c r="G91" s="186"/>
      <c r="H91" s="186"/>
      <c r="I91" s="186"/>
      <c r="J91" s="186"/>
      <c r="K91" s="187"/>
    </row>
    <row r="92" spans="1:11" ht="15" customHeight="1">
      <c r="A92" s="218" t="s">
        <v>3</v>
      </c>
      <c r="B92" s="219"/>
      <c r="C92" s="189" t="s">
        <v>216</v>
      </c>
      <c r="D92" s="190"/>
      <c r="E92" s="190"/>
      <c r="F92" s="190"/>
      <c r="G92" s="190"/>
      <c r="H92" s="190"/>
      <c r="I92" s="190"/>
      <c r="J92" s="190"/>
      <c r="K92" s="191"/>
    </row>
    <row r="93" spans="1:11" ht="33.75" customHeight="1">
      <c r="A93" s="220"/>
      <c r="B93" s="221"/>
      <c r="C93" s="192"/>
      <c r="D93" s="193"/>
      <c r="E93" s="193"/>
      <c r="F93" s="193"/>
      <c r="G93" s="193"/>
      <c r="H93" s="193"/>
      <c r="I93" s="193"/>
      <c r="J93" s="193"/>
      <c r="K93" s="194"/>
    </row>
    <row r="94" spans="1:11" ht="15" customHeight="1">
      <c r="A94" s="215" t="s">
        <v>4</v>
      </c>
      <c r="B94" s="215"/>
      <c r="C94" s="189" t="s">
        <v>217</v>
      </c>
      <c r="D94" s="190"/>
      <c r="E94" s="190"/>
      <c r="F94" s="190"/>
      <c r="G94" s="190"/>
      <c r="H94" s="190"/>
      <c r="I94" s="190"/>
      <c r="J94" s="190"/>
      <c r="K94" s="191"/>
    </row>
    <row r="95" spans="1:11" ht="21">
      <c r="A95" s="215"/>
      <c r="B95" s="215"/>
      <c r="C95" s="212"/>
      <c r="D95" s="213"/>
      <c r="E95" s="213"/>
      <c r="F95" s="213"/>
      <c r="G95" s="213"/>
      <c r="H95" s="213"/>
      <c r="I95" s="213"/>
      <c r="J95" s="213"/>
      <c r="K95" s="214"/>
    </row>
    <row r="96" spans="1:11" ht="21">
      <c r="A96" s="215"/>
      <c r="B96" s="215"/>
      <c r="C96" s="212"/>
      <c r="D96" s="213"/>
      <c r="E96" s="213"/>
      <c r="F96" s="213"/>
      <c r="G96" s="213"/>
      <c r="H96" s="213"/>
      <c r="I96" s="213"/>
      <c r="J96" s="213"/>
      <c r="K96" s="214"/>
    </row>
    <row r="97" spans="1:11" ht="21">
      <c r="A97" s="215"/>
      <c r="B97" s="215"/>
      <c r="C97" s="212"/>
      <c r="D97" s="213"/>
      <c r="E97" s="213"/>
      <c r="F97" s="213"/>
      <c r="G97" s="213"/>
      <c r="H97" s="213"/>
      <c r="I97" s="213"/>
      <c r="J97" s="213"/>
      <c r="K97" s="214"/>
    </row>
    <row r="98" spans="1:11" ht="50.25" customHeight="1">
      <c r="A98" s="215"/>
      <c r="B98" s="215"/>
      <c r="C98" s="192"/>
      <c r="D98" s="193"/>
      <c r="E98" s="193"/>
      <c r="F98" s="193"/>
      <c r="G98" s="193"/>
      <c r="H98" s="193"/>
      <c r="I98" s="193"/>
      <c r="J98" s="193"/>
      <c r="K98" s="194"/>
    </row>
    <row r="99" spans="6:11" ht="21">
      <c r="F99" s="33"/>
      <c r="G99" s="33"/>
      <c r="H99" s="33"/>
      <c r="I99" s="33"/>
      <c r="J99" s="33"/>
      <c r="K99" s="83"/>
    </row>
    <row r="100" spans="6:11" ht="21" hidden="1">
      <c r="F100" s="33"/>
      <c r="G100" s="33"/>
      <c r="H100" s="33"/>
      <c r="I100" s="33"/>
      <c r="J100" s="33"/>
      <c r="K100" s="83"/>
    </row>
    <row r="101" spans="1:11" ht="21">
      <c r="A101" s="188" t="s">
        <v>6</v>
      </c>
      <c r="B101" s="188"/>
      <c r="C101" s="188"/>
      <c r="D101" s="188"/>
      <c r="E101" s="188"/>
      <c r="F101" s="33"/>
      <c r="G101" s="33"/>
      <c r="H101" s="33"/>
      <c r="I101" s="33"/>
      <c r="J101" s="33"/>
      <c r="K101" s="83"/>
    </row>
    <row r="102" spans="1:11" ht="21">
      <c r="A102" s="101"/>
      <c r="B102" s="32"/>
      <c r="C102" s="32"/>
      <c r="D102" s="32"/>
      <c r="E102" s="32"/>
      <c r="F102" s="32"/>
      <c r="G102" s="32"/>
      <c r="H102" s="32"/>
      <c r="I102" s="32"/>
      <c r="J102" s="33"/>
      <c r="K102" s="83"/>
    </row>
    <row r="103" spans="1:13" ht="21">
      <c r="A103" s="183" t="s">
        <v>27</v>
      </c>
      <c r="B103" s="184"/>
      <c r="C103" s="185" t="s">
        <v>97</v>
      </c>
      <c r="D103" s="186"/>
      <c r="E103" s="186"/>
      <c r="F103" s="186"/>
      <c r="G103" s="186"/>
      <c r="H103" s="186"/>
      <c r="I103" s="186"/>
      <c r="J103" s="187"/>
      <c r="K103" s="82"/>
      <c r="L103" s="159"/>
      <c r="M103" s="66"/>
    </row>
    <row r="104" spans="1:13" ht="21">
      <c r="A104" s="183" t="s">
        <v>28</v>
      </c>
      <c r="B104" s="184"/>
      <c r="C104" s="185" t="s">
        <v>98</v>
      </c>
      <c r="D104" s="186"/>
      <c r="E104" s="186"/>
      <c r="F104" s="186"/>
      <c r="G104" s="186"/>
      <c r="H104" s="186"/>
      <c r="I104" s="186"/>
      <c r="J104" s="187"/>
      <c r="K104" s="82"/>
      <c r="L104" s="159"/>
      <c r="M104" s="66"/>
    </row>
    <row r="105" spans="10:11" ht="21">
      <c r="J105" s="16"/>
      <c r="K105" s="83"/>
    </row>
    <row r="106" spans="1:11" ht="21">
      <c r="A106" s="102"/>
      <c r="B106" s="16"/>
      <c r="C106" s="16"/>
      <c r="D106" s="16"/>
      <c r="E106" s="16"/>
      <c r="F106" s="16"/>
      <c r="G106" s="16"/>
      <c r="H106" s="16"/>
      <c r="I106" s="16"/>
      <c r="J106" s="16"/>
      <c r="K106" s="83"/>
    </row>
    <row r="107" spans="1:11" ht="21">
      <c r="A107" s="196" t="s">
        <v>26</v>
      </c>
      <c r="B107" s="196"/>
      <c r="C107" s="196"/>
      <c r="D107" s="196"/>
      <c r="E107" s="196"/>
      <c r="F107" s="196"/>
      <c r="G107" s="196"/>
      <c r="H107" s="196"/>
      <c r="I107" s="196"/>
      <c r="J107" s="196"/>
      <c r="K107" s="196"/>
    </row>
    <row r="108" spans="1:11" ht="21" customHeight="1">
      <c r="A108" s="204" t="s">
        <v>46</v>
      </c>
      <c r="B108" s="205"/>
      <c r="C108" s="205"/>
      <c r="D108" s="205"/>
      <c r="E108" s="205"/>
      <c r="F108" s="205"/>
      <c r="G108" s="205"/>
      <c r="H108" s="205"/>
      <c r="I108" s="205"/>
      <c r="J108" s="205"/>
      <c r="K108" s="205"/>
    </row>
    <row r="109" spans="1:12" ht="49.5" customHeight="1">
      <c r="A109" s="264" t="s">
        <v>237</v>
      </c>
      <c r="B109" s="265"/>
      <c r="C109" s="265"/>
      <c r="D109" s="265"/>
      <c r="E109" s="265"/>
      <c r="F109" s="265"/>
      <c r="G109" s="265"/>
      <c r="H109" s="265"/>
      <c r="I109" s="265"/>
      <c r="J109" s="266"/>
      <c r="K109" s="82"/>
      <c r="L109" s="158">
        <f>_xlfn.IFERROR((K109/K110)*100,0)</f>
        <v>0</v>
      </c>
    </row>
    <row r="110" spans="1:12" ht="49.5" customHeight="1">
      <c r="A110" s="264" t="s">
        <v>238</v>
      </c>
      <c r="B110" s="265"/>
      <c r="C110" s="265"/>
      <c r="D110" s="265"/>
      <c r="E110" s="265"/>
      <c r="F110" s="265"/>
      <c r="G110" s="265"/>
      <c r="H110" s="265"/>
      <c r="I110" s="265"/>
      <c r="J110" s="266"/>
      <c r="K110" s="82"/>
      <c r="L110" s="154"/>
    </row>
    <row r="111" spans="1:11" ht="21" hidden="1">
      <c r="A111" s="102"/>
      <c r="B111" s="16"/>
      <c r="C111" s="16"/>
      <c r="D111" s="16"/>
      <c r="E111" s="16"/>
      <c r="F111" s="16"/>
      <c r="G111" s="16"/>
      <c r="H111" s="16"/>
      <c r="I111" s="16"/>
      <c r="J111" s="16"/>
      <c r="K111" s="83"/>
    </row>
    <row r="112" spans="1:10" ht="21" hidden="1">
      <c r="A112" s="102"/>
      <c r="B112" s="16"/>
      <c r="C112" s="16"/>
      <c r="D112" s="16"/>
      <c r="E112" s="16"/>
      <c r="F112" s="16"/>
      <c r="G112" s="16"/>
      <c r="H112" s="16"/>
      <c r="I112" s="16"/>
      <c r="J112" s="9"/>
    </row>
    <row r="114" spans="1:14" s="50" customFormat="1" ht="21">
      <c r="A114" s="197" t="s">
        <v>34</v>
      </c>
      <c r="B114" s="197"/>
      <c r="C114" s="197"/>
      <c r="D114" s="197"/>
      <c r="E114" s="197"/>
      <c r="F114" s="197"/>
      <c r="G114" s="197"/>
      <c r="K114" s="81"/>
      <c r="L114" s="87"/>
      <c r="M114" s="109" t="s">
        <v>80</v>
      </c>
      <c r="N114" s="163" t="str">
        <f>+MEIPASSDBconversionhideXLS2!J35</f>
        <v>FAIL</v>
      </c>
    </row>
    <row r="116" spans="1:11" ht="15" customHeight="1">
      <c r="A116" s="206" t="s">
        <v>2</v>
      </c>
      <c r="B116" s="207"/>
      <c r="C116" s="189" t="s">
        <v>149</v>
      </c>
      <c r="D116" s="190"/>
      <c r="E116" s="190"/>
      <c r="F116" s="190"/>
      <c r="G116" s="190"/>
      <c r="H116" s="190"/>
      <c r="I116" s="190"/>
      <c r="J116" s="190"/>
      <c r="K116" s="191"/>
    </row>
    <row r="117" spans="1:11" ht="21">
      <c r="A117" s="208"/>
      <c r="B117" s="209"/>
      <c r="C117" s="212"/>
      <c r="D117" s="213"/>
      <c r="E117" s="213"/>
      <c r="F117" s="213"/>
      <c r="G117" s="213"/>
      <c r="H117" s="213"/>
      <c r="I117" s="213"/>
      <c r="J117" s="213"/>
      <c r="K117" s="214"/>
    </row>
    <row r="118" spans="1:11" ht="31.5" customHeight="1">
      <c r="A118" s="210"/>
      <c r="B118" s="211"/>
      <c r="C118" s="192"/>
      <c r="D118" s="193"/>
      <c r="E118" s="193"/>
      <c r="F118" s="193"/>
      <c r="G118" s="193"/>
      <c r="H118" s="193"/>
      <c r="I118" s="193"/>
      <c r="J118" s="193"/>
      <c r="K118" s="194"/>
    </row>
    <row r="119" spans="1:11" ht="15" customHeight="1">
      <c r="A119" s="218" t="s">
        <v>3</v>
      </c>
      <c r="B119" s="219"/>
      <c r="C119" s="189" t="s">
        <v>11</v>
      </c>
      <c r="D119" s="190"/>
      <c r="E119" s="190"/>
      <c r="F119" s="190"/>
      <c r="G119" s="190"/>
      <c r="H119" s="190"/>
      <c r="I119" s="190"/>
      <c r="J119" s="190"/>
      <c r="K119" s="191"/>
    </row>
    <row r="120" spans="1:11" ht="21">
      <c r="A120" s="220"/>
      <c r="B120" s="221"/>
      <c r="C120" s="212"/>
      <c r="D120" s="213"/>
      <c r="E120" s="213"/>
      <c r="F120" s="213"/>
      <c r="G120" s="213"/>
      <c r="H120" s="213"/>
      <c r="I120" s="213"/>
      <c r="J120" s="213"/>
      <c r="K120" s="214"/>
    </row>
    <row r="121" spans="1:11" ht="56.25" customHeight="1">
      <c r="A121" s="222"/>
      <c r="B121" s="223"/>
      <c r="C121" s="192"/>
      <c r="D121" s="193"/>
      <c r="E121" s="193"/>
      <c r="F121" s="193"/>
      <c r="G121" s="193"/>
      <c r="H121" s="193"/>
      <c r="I121" s="193"/>
      <c r="J121" s="193"/>
      <c r="K121" s="194"/>
    </row>
    <row r="122" spans="1:11" ht="15" customHeight="1">
      <c r="A122" s="215" t="s">
        <v>4</v>
      </c>
      <c r="B122" s="215"/>
      <c r="C122" s="189" t="s">
        <v>71</v>
      </c>
      <c r="D122" s="190"/>
      <c r="E122" s="190"/>
      <c r="F122" s="190"/>
      <c r="G122" s="190"/>
      <c r="H122" s="190"/>
      <c r="I122" s="190"/>
      <c r="J122" s="190"/>
      <c r="K122" s="191"/>
    </row>
    <row r="123" spans="1:11" ht="36.75" customHeight="1">
      <c r="A123" s="215"/>
      <c r="B123" s="215"/>
      <c r="C123" s="192"/>
      <c r="D123" s="193"/>
      <c r="E123" s="193"/>
      <c r="F123" s="193"/>
      <c r="G123" s="193"/>
      <c r="H123" s="193"/>
      <c r="I123" s="193"/>
      <c r="J123" s="193"/>
      <c r="K123" s="194"/>
    </row>
    <row r="125" spans="1:5" ht="21">
      <c r="A125" s="188" t="s">
        <v>6</v>
      </c>
      <c r="B125" s="188"/>
      <c r="C125" s="188"/>
      <c r="D125" s="188"/>
      <c r="E125" s="188"/>
    </row>
    <row r="127" spans="1:12" ht="25.5" customHeight="1">
      <c r="A127" s="183" t="s">
        <v>4</v>
      </c>
      <c r="B127" s="184"/>
      <c r="C127" s="185" t="s">
        <v>102</v>
      </c>
      <c r="D127" s="186"/>
      <c r="E127" s="186"/>
      <c r="F127" s="186"/>
      <c r="G127" s="186"/>
      <c r="H127" s="186"/>
      <c r="I127" s="186"/>
      <c r="J127" s="187"/>
      <c r="K127" s="82"/>
      <c r="L127" s="115"/>
    </row>
    <row r="128" spans="1:5" ht="21">
      <c r="A128" s="76"/>
      <c r="B128" s="19"/>
      <c r="C128" s="19"/>
      <c r="D128" s="19"/>
      <c r="E128" s="19"/>
    </row>
    <row r="129" spans="1:12" ht="21">
      <c r="A129" s="196" t="s">
        <v>26</v>
      </c>
      <c r="B129" s="196"/>
      <c r="C129" s="196"/>
      <c r="D129" s="196"/>
      <c r="E129" s="196"/>
      <c r="F129" s="196"/>
      <c r="G129" s="196"/>
      <c r="H129" s="196"/>
      <c r="I129" s="196"/>
      <c r="J129" s="196"/>
      <c r="K129" s="196"/>
      <c r="L129" s="165"/>
    </row>
    <row r="130" spans="1:12" ht="46.5" customHeight="1">
      <c r="A130" s="192" t="s">
        <v>218</v>
      </c>
      <c r="B130" s="193"/>
      <c r="C130" s="193"/>
      <c r="D130" s="193"/>
      <c r="E130" s="193"/>
      <c r="F130" s="193"/>
      <c r="G130" s="193"/>
      <c r="H130" s="193"/>
      <c r="I130" s="193"/>
      <c r="J130" s="194"/>
      <c r="K130" s="122"/>
      <c r="L130" s="158">
        <f>_xlfn.IFERROR((K130/K131)*100,0)</f>
        <v>0</v>
      </c>
    </row>
    <row r="131" spans="1:11" ht="47.25" customHeight="1">
      <c r="A131" s="185" t="s">
        <v>219</v>
      </c>
      <c r="B131" s="186"/>
      <c r="C131" s="186"/>
      <c r="D131" s="186"/>
      <c r="E131" s="186"/>
      <c r="F131" s="186"/>
      <c r="G131" s="186"/>
      <c r="H131" s="186"/>
      <c r="I131" s="186"/>
      <c r="J131" s="187"/>
      <c r="K131" s="82"/>
    </row>
    <row r="132" spans="1:10" ht="21">
      <c r="A132" s="76"/>
      <c r="B132" s="19"/>
      <c r="C132" s="19"/>
      <c r="D132" s="19"/>
      <c r="E132" s="19"/>
      <c r="F132" s="19"/>
      <c r="G132" s="19"/>
      <c r="H132" s="19"/>
      <c r="I132" s="19"/>
      <c r="J132" s="19"/>
    </row>
    <row r="134" spans="1:14" s="50" customFormat="1" ht="21">
      <c r="A134" s="197" t="s">
        <v>107</v>
      </c>
      <c r="B134" s="197"/>
      <c r="C134" s="197"/>
      <c r="D134" s="197"/>
      <c r="E134" s="197"/>
      <c r="F134" s="197"/>
      <c r="K134" s="81"/>
      <c r="L134" s="87"/>
      <c r="M134" s="109" t="s">
        <v>81</v>
      </c>
      <c r="N134" s="163" t="str">
        <f>+MEIPASSDBconversionhideXLS2!J41</f>
        <v>FAIL</v>
      </c>
    </row>
    <row r="136" spans="1:11" ht="15.75" customHeight="1">
      <c r="A136" s="206" t="s">
        <v>2</v>
      </c>
      <c r="B136" s="207"/>
      <c r="C136" s="189" t="s">
        <v>12</v>
      </c>
      <c r="D136" s="190"/>
      <c r="E136" s="190"/>
      <c r="F136" s="190"/>
      <c r="G136" s="190"/>
      <c r="H136" s="190"/>
      <c r="I136" s="190"/>
      <c r="J136" s="190"/>
      <c r="K136" s="191"/>
    </row>
    <row r="137" spans="1:11" ht="30" customHeight="1">
      <c r="A137" s="208"/>
      <c r="B137" s="209"/>
      <c r="C137" s="192"/>
      <c r="D137" s="193"/>
      <c r="E137" s="193"/>
      <c r="F137" s="193"/>
      <c r="G137" s="193"/>
      <c r="H137" s="193"/>
      <c r="I137" s="193"/>
      <c r="J137" s="193"/>
      <c r="K137" s="194"/>
    </row>
    <row r="138" spans="1:11" ht="21">
      <c r="A138" s="146" t="s">
        <v>3</v>
      </c>
      <c r="B138" s="55"/>
      <c r="C138" s="189" t="s">
        <v>106</v>
      </c>
      <c r="D138" s="190"/>
      <c r="E138" s="190"/>
      <c r="F138" s="190"/>
      <c r="G138" s="190"/>
      <c r="H138" s="190"/>
      <c r="I138" s="190"/>
      <c r="J138" s="190"/>
      <c r="K138" s="191"/>
    </row>
    <row r="139" spans="1:11" ht="45.75" customHeight="1">
      <c r="A139" s="148"/>
      <c r="B139" s="56"/>
      <c r="C139" s="192"/>
      <c r="D139" s="193"/>
      <c r="E139" s="193"/>
      <c r="F139" s="193"/>
      <c r="G139" s="193"/>
      <c r="H139" s="193"/>
      <c r="I139" s="193"/>
      <c r="J139" s="193"/>
      <c r="K139" s="194"/>
    </row>
    <row r="140" spans="1:11" ht="26.25" customHeight="1">
      <c r="A140" s="183" t="s">
        <v>4</v>
      </c>
      <c r="B140" s="184"/>
      <c r="C140" s="185" t="s">
        <v>72</v>
      </c>
      <c r="D140" s="224"/>
      <c r="E140" s="224"/>
      <c r="F140" s="224"/>
      <c r="G140" s="224"/>
      <c r="H140" s="224"/>
      <c r="I140" s="224"/>
      <c r="J140" s="224"/>
      <c r="K140" s="225"/>
    </row>
    <row r="141" spans="1:11" ht="21">
      <c r="A141" s="113"/>
      <c r="B141" s="6"/>
      <c r="C141" s="7"/>
      <c r="D141" s="7"/>
      <c r="E141" s="7"/>
      <c r="F141" s="7"/>
      <c r="G141" s="7"/>
      <c r="H141" s="7"/>
      <c r="I141" s="7"/>
      <c r="J141" s="7"/>
      <c r="K141" s="83"/>
    </row>
    <row r="142" spans="1:11" ht="21">
      <c r="A142" s="188" t="s">
        <v>6</v>
      </c>
      <c r="B142" s="188"/>
      <c r="C142" s="188"/>
      <c r="D142" s="188"/>
      <c r="E142" s="188"/>
      <c r="F142" s="7"/>
      <c r="G142" s="7"/>
      <c r="H142" s="7"/>
      <c r="I142" s="7"/>
      <c r="J142" s="7"/>
      <c r="K142" s="83"/>
    </row>
    <row r="143" spans="1:11" ht="21">
      <c r="A143" s="113"/>
      <c r="B143" s="6"/>
      <c r="C143" s="7"/>
      <c r="D143" s="7"/>
      <c r="E143" s="7"/>
      <c r="F143" s="7"/>
      <c r="G143" s="7"/>
      <c r="H143" s="7"/>
      <c r="I143" s="7"/>
      <c r="J143" s="7"/>
      <c r="K143" s="83"/>
    </row>
    <row r="144" spans="1:12" ht="21">
      <c r="A144" s="183" t="s">
        <v>4</v>
      </c>
      <c r="B144" s="184"/>
      <c r="C144" s="185" t="s">
        <v>104</v>
      </c>
      <c r="D144" s="186"/>
      <c r="E144" s="186"/>
      <c r="F144" s="186"/>
      <c r="G144" s="186"/>
      <c r="H144" s="186"/>
      <c r="I144" s="186"/>
      <c r="J144" s="187"/>
      <c r="K144" s="82"/>
      <c r="L144" s="115"/>
    </row>
    <row r="146" spans="1:12" ht="21">
      <c r="A146" s="196" t="s">
        <v>26</v>
      </c>
      <c r="B146" s="196"/>
      <c r="C146" s="196"/>
      <c r="D146" s="196"/>
      <c r="E146" s="196"/>
      <c r="F146" s="196"/>
      <c r="G146" s="196"/>
      <c r="H146" s="196"/>
      <c r="I146" s="196"/>
      <c r="J146" s="196"/>
      <c r="K146" s="196"/>
      <c r="L146" s="103"/>
    </row>
    <row r="147" spans="1:12" ht="45" customHeight="1">
      <c r="A147" s="185" t="s">
        <v>220</v>
      </c>
      <c r="B147" s="186"/>
      <c r="C147" s="186"/>
      <c r="D147" s="186"/>
      <c r="E147" s="186"/>
      <c r="F147" s="186"/>
      <c r="G147" s="186"/>
      <c r="H147" s="186"/>
      <c r="I147" s="186"/>
      <c r="J147" s="187"/>
      <c r="K147" s="82"/>
      <c r="L147" s="158">
        <f>_xlfn.IFERROR((K147/K148)*100,0)</f>
        <v>0</v>
      </c>
    </row>
    <row r="148" spans="1:11" ht="43.5" customHeight="1">
      <c r="A148" s="185" t="s">
        <v>221</v>
      </c>
      <c r="B148" s="186"/>
      <c r="C148" s="186"/>
      <c r="D148" s="186"/>
      <c r="E148" s="186"/>
      <c r="F148" s="186"/>
      <c r="G148" s="186"/>
      <c r="H148" s="186"/>
      <c r="I148" s="186"/>
      <c r="J148" s="187"/>
      <c r="K148" s="82"/>
    </row>
    <row r="149" ht="15.75" customHeight="1"/>
    <row r="151" spans="1:14" s="50" customFormat="1" ht="21">
      <c r="A151" s="197" t="s">
        <v>35</v>
      </c>
      <c r="B151" s="197"/>
      <c r="C151" s="197"/>
      <c r="D151" s="197"/>
      <c r="E151" s="197"/>
      <c r="F151" s="197"/>
      <c r="G151" s="40"/>
      <c r="H151" s="40"/>
      <c r="I151" s="40"/>
      <c r="J151" s="40"/>
      <c r="K151" s="81"/>
      <c r="L151" s="87"/>
      <c r="M151" s="109" t="s">
        <v>82</v>
      </c>
      <c r="N151" s="163" t="str">
        <f>+MEIPASSDBconversionhideXLS2!J47</f>
        <v>FAIL</v>
      </c>
    </row>
    <row r="152" spans="2:10" ht="21">
      <c r="B152" s="9"/>
      <c r="C152" s="9"/>
      <c r="D152" s="9"/>
      <c r="E152" s="9"/>
      <c r="F152" s="9"/>
      <c r="G152" s="9"/>
      <c r="H152" s="9"/>
      <c r="I152" s="9"/>
      <c r="J152" s="9"/>
    </row>
    <row r="153" spans="1:11" ht="15" customHeight="1">
      <c r="A153" s="206" t="s">
        <v>2</v>
      </c>
      <c r="B153" s="207"/>
      <c r="C153" s="189" t="s">
        <v>13</v>
      </c>
      <c r="D153" s="190"/>
      <c r="E153" s="190"/>
      <c r="F153" s="190"/>
      <c r="G153" s="190"/>
      <c r="H153" s="190"/>
      <c r="I153" s="190"/>
      <c r="J153" s="190"/>
      <c r="K153" s="191"/>
    </row>
    <row r="154" spans="1:11" ht="33" customHeight="1">
      <c r="A154" s="208"/>
      <c r="B154" s="209"/>
      <c r="C154" s="192"/>
      <c r="D154" s="193"/>
      <c r="E154" s="193"/>
      <c r="F154" s="193"/>
      <c r="G154" s="193"/>
      <c r="H154" s="193"/>
      <c r="I154" s="193"/>
      <c r="J154" s="193"/>
      <c r="K154" s="194"/>
    </row>
    <row r="155" spans="1:11" ht="21">
      <c r="A155" s="146" t="s">
        <v>3</v>
      </c>
      <c r="B155" s="147"/>
      <c r="C155" s="189" t="s">
        <v>108</v>
      </c>
      <c r="D155" s="190"/>
      <c r="E155" s="190"/>
      <c r="F155" s="190"/>
      <c r="G155" s="190"/>
      <c r="H155" s="190"/>
      <c r="I155" s="190"/>
      <c r="J155" s="190"/>
      <c r="K155" s="191"/>
    </row>
    <row r="156" spans="1:11" ht="27.75" customHeight="1">
      <c r="A156" s="148"/>
      <c r="B156" s="149"/>
      <c r="C156" s="192"/>
      <c r="D156" s="193"/>
      <c r="E156" s="193"/>
      <c r="F156" s="193"/>
      <c r="G156" s="193"/>
      <c r="H156" s="193"/>
      <c r="I156" s="193"/>
      <c r="J156" s="193"/>
      <c r="K156" s="194"/>
    </row>
    <row r="157" spans="1:11" ht="43.5" customHeight="1">
      <c r="A157" s="183" t="s">
        <v>4</v>
      </c>
      <c r="B157" s="184"/>
      <c r="C157" s="185" t="s">
        <v>73</v>
      </c>
      <c r="D157" s="224"/>
      <c r="E157" s="224"/>
      <c r="F157" s="224"/>
      <c r="G157" s="224"/>
      <c r="H157" s="224"/>
      <c r="I157" s="224"/>
      <c r="J157" s="224"/>
      <c r="K157" s="225"/>
    </row>
    <row r="158" spans="1:11" ht="21">
      <c r="A158" s="113"/>
      <c r="B158" s="6"/>
      <c r="C158" s="10"/>
      <c r="D158" s="10"/>
      <c r="E158" s="10"/>
      <c r="F158" s="10"/>
      <c r="G158" s="10"/>
      <c r="H158" s="10"/>
      <c r="I158" s="10"/>
      <c r="J158" s="10"/>
      <c r="K158" s="83"/>
    </row>
    <row r="159" spans="1:11" ht="21">
      <c r="A159" s="188" t="s">
        <v>6</v>
      </c>
      <c r="B159" s="188"/>
      <c r="C159" s="188"/>
      <c r="D159" s="188"/>
      <c r="E159" s="188"/>
      <c r="F159" s="10"/>
      <c r="G159" s="10"/>
      <c r="H159" s="10"/>
      <c r="I159" s="10"/>
      <c r="J159" s="10"/>
      <c r="K159" s="83"/>
    </row>
    <row r="160" spans="1:11" ht="21">
      <c r="A160" s="113"/>
      <c r="B160" s="6"/>
      <c r="C160" s="10"/>
      <c r="D160" s="10"/>
      <c r="E160" s="10"/>
      <c r="F160" s="10"/>
      <c r="G160" s="10"/>
      <c r="H160" s="10"/>
      <c r="I160" s="10"/>
      <c r="J160" s="10"/>
      <c r="K160" s="83"/>
    </row>
    <row r="161" spans="1:12" ht="21">
      <c r="A161" s="183" t="s">
        <v>4</v>
      </c>
      <c r="B161" s="184"/>
      <c r="C161" s="185" t="s">
        <v>104</v>
      </c>
      <c r="D161" s="186"/>
      <c r="E161" s="186"/>
      <c r="F161" s="186"/>
      <c r="G161" s="186"/>
      <c r="H161" s="186"/>
      <c r="I161" s="186"/>
      <c r="J161" s="187"/>
      <c r="K161" s="82"/>
      <c r="L161" s="115"/>
    </row>
    <row r="162" spans="1:12" ht="21">
      <c r="A162" s="62"/>
      <c r="B162" s="4"/>
      <c r="C162" s="4"/>
      <c r="D162" s="4"/>
      <c r="E162" s="4"/>
      <c r="F162" s="4"/>
      <c r="G162" s="4"/>
      <c r="H162" s="4"/>
      <c r="I162" s="4"/>
      <c r="J162" s="4"/>
      <c r="K162" s="84"/>
      <c r="L162" s="115"/>
    </row>
    <row r="163" spans="1:12" ht="21">
      <c r="A163" s="196" t="s">
        <v>26</v>
      </c>
      <c r="B163" s="196"/>
      <c r="C163" s="196"/>
      <c r="D163" s="196"/>
      <c r="E163" s="196"/>
      <c r="F163" s="196"/>
      <c r="G163" s="196"/>
      <c r="H163" s="196"/>
      <c r="I163" s="196"/>
      <c r="J163" s="196"/>
      <c r="K163" s="196"/>
      <c r="L163" s="103"/>
    </row>
    <row r="164" spans="1:12" ht="45.75" customHeight="1">
      <c r="A164" s="185" t="s">
        <v>222</v>
      </c>
      <c r="B164" s="186"/>
      <c r="C164" s="186"/>
      <c r="D164" s="186"/>
      <c r="E164" s="186"/>
      <c r="F164" s="186"/>
      <c r="G164" s="186"/>
      <c r="H164" s="186"/>
      <c r="I164" s="186"/>
      <c r="J164" s="187"/>
      <c r="K164" s="82"/>
      <c r="L164" s="158">
        <f>_xlfn.IFERROR((K164/K165)*100,0)</f>
        <v>0</v>
      </c>
    </row>
    <row r="165" spans="1:11" ht="46.5" customHeight="1">
      <c r="A165" s="185" t="s">
        <v>223</v>
      </c>
      <c r="B165" s="186"/>
      <c r="C165" s="186"/>
      <c r="D165" s="186"/>
      <c r="E165" s="186"/>
      <c r="F165" s="186"/>
      <c r="G165" s="186"/>
      <c r="H165" s="186"/>
      <c r="I165" s="186"/>
      <c r="J165" s="187"/>
      <c r="K165" s="82"/>
    </row>
    <row r="168" spans="1:14" s="50" customFormat="1" ht="21">
      <c r="A168" s="197" t="s">
        <v>110</v>
      </c>
      <c r="B168" s="197"/>
      <c r="C168" s="197"/>
      <c r="D168" s="197"/>
      <c r="E168" s="197"/>
      <c r="F168" s="197"/>
      <c r="G168" s="197"/>
      <c r="K168" s="81"/>
      <c r="L168" s="87"/>
      <c r="M168" s="109" t="s">
        <v>83</v>
      </c>
      <c r="N168" s="163" t="str">
        <f>+MEIPASSDBconversionhideXLS2!J53</f>
        <v>FAIL</v>
      </c>
    </row>
    <row r="170" spans="1:11" ht="15" customHeight="1">
      <c r="A170" s="206" t="s">
        <v>2</v>
      </c>
      <c r="B170" s="207"/>
      <c r="C170" s="189" t="s">
        <v>165</v>
      </c>
      <c r="D170" s="190"/>
      <c r="E170" s="190"/>
      <c r="F170" s="190"/>
      <c r="G170" s="190"/>
      <c r="H170" s="190"/>
      <c r="I170" s="190"/>
      <c r="J170" s="190"/>
      <c r="K170" s="191"/>
    </row>
    <row r="171" spans="1:11" ht="21">
      <c r="A171" s="208"/>
      <c r="B171" s="209"/>
      <c r="C171" s="212"/>
      <c r="D171" s="213"/>
      <c r="E171" s="213"/>
      <c r="F171" s="213"/>
      <c r="G171" s="213"/>
      <c r="H171" s="213"/>
      <c r="I171" s="213"/>
      <c r="J171" s="213"/>
      <c r="K171" s="214"/>
    </row>
    <row r="172" spans="1:11" ht="49.5" customHeight="1">
      <c r="A172" s="210"/>
      <c r="B172" s="211"/>
      <c r="C172" s="192"/>
      <c r="D172" s="193"/>
      <c r="E172" s="193"/>
      <c r="F172" s="193"/>
      <c r="G172" s="193"/>
      <c r="H172" s="193"/>
      <c r="I172" s="193"/>
      <c r="J172" s="193"/>
      <c r="K172" s="194"/>
    </row>
    <row r="173" spans="1:11" ht="15" customHeight="1">
      <c r="A173" s="250" t="s">
        <v>3</v>
      </c>
      <c r="B173" s="250"/>
      <c r="C173" s="189" t="s">
        <v>224</v>
      </c>
      <c r="D173" s="190"/>
      <c r="E173" s="190"/>
      <c r="F173" s="190"/>
      <c r="G173" s="190"/>
      <c r="H173" s="190"/>
      <c r="I173" s="190"/>
      <c r="J173" s="190"/>
      <c r="K173" s="191"/>
    </row>
    <row r="174" spans="1:11" ht="21">
      <c r="A174" s="250"/>
      <c r="B174" s="250"/>
      <c r="C174" s="212"/>
      <c r="D174" s="213"/>
      <c r="E174" s="213"/>
      <c r="F174" s="213"/>
      <c r="G174" s="213"/>
      <c r="H174" s="213"/>
      <c r="I174" s="213"/>
      <c r="J174" s="213"/>
      <c r="K174" s="214"/>
    </row>
    <row r="175" spans="1:11" ht="21">
      <c r="A175" s="250"/>
      <c r="B175" s="250"/>
      <c r="C175" s="212"/>
      <c r="D175" s="213"/>
      <c r="E175" s="213"/>
      <c r="F175" s="213"/>
      <c r="G175" s="213"/>
      <c r="H175" s="213"/>
      <c r="I175" s="213"/>
      <c r="J175" s="213"/>
      <c r="K175" s="214"/>
    </row>
    <row r="176" spans="1:11" ht="21">
      <c r="A176" s="250"/>
      <c r="B176" s="250"/>
      <c r="C176" s="212"/>
      <c r="D176" s="213"/>
      <c r="E176" s="213"/>
      <c r="F176" s="213"/>
      <c r="G176" s="213"/>
      <c r="H176" s="213"/>
      <c r="I176" s="213"/>
      <c r="J176" s="213"/>
      <c r="K176" s="214"/>
    </row>
    <row r="177" spans="1:11" ht="21">
      <c r="A177" s="250"/>
      <c r="B177" s="250"/>
      <c r="C177" s="212"/>
      <c r="D177" s="213"/>
      <c r="E177" s="213"/>
      <c r="F177" s="213"/>
      <c r="G177" s="213"/>
      <c r="H177" s="213"/>
      <c r="I177" s="213"/>
      <c r="J177" s="213"/>
      <c r="K177" s="214"/>
    </row>
    <row r="178" spans="1:11" ht="21">
      <c r="A178" s="250"/>
      <c r="B178" s="250"/>
      <c r="C178" s="212"/>
      <c r="D178" s="213"/>
      <c r="E178" s="213"/>
      <c r="F178" s="213"/>
      <c r="G178" s="213"/>
      <c r="H178" s="213"/>
      <c r="I178" s="213"/>
      <c r="J178" s="213"/>
      <c r="K178" s="214"/>
    </row>
    <row r="179" spans="1:11" ht="21">
      <c r="A179" s="250"/>
      <c r="B179" s="250"/>
      <c r="C179" s="212"/>
      <c r="D179" s="213"/>
      <c r="E179" s="213"/>
      <c r="F179" s="213"/>
      <c r="G179" s="213"/>
      <c r="H179" s="213"/>
      <c r="I179" s="213"/>
      <c r="J179" s="213"/>
      <c r="K179" s="214"/>
    </row>
    <row r="180" spans="1:11" ht="8.25" customHeight="1">
      <c r="A180" s="250"/>
      <c r="B180" s="250"/>
      <c r="C180" s="212"/>
      <c r="D180" s="213"/>
      <c r="E180" s="213"/>
      <c r="F180" s="213"/>
      <c r="G180" s="213"/>
      <c r="H180" s="213"/>
      <c r="I180" s="213"/>
      <c r="J180" s="213"/>
      <c r="K180" s="214"/>
    </row>
    <row r="181" spans="1:11" ht="6.75" customHeight="1">
      <c r="A181" s="250"/>
      <c r="B181" s="250"/>
      <c r="C181" s="192"/>
      <c r="D181" s="193"/>
      <c r="E181" s="193"/>
      <c r="F181" s="193"/>
      <c r="G181" s="193"/>
      <c r="H181" s="193"/>
      <c r="I181" s="193"/>
      <c r="J181" s="193"/>
      <c r="K181" s="194"/>
    </row>
    <row r="182" spans="1:11" ht="15" customHeight="1">
      <c r="A182" s="215" t="s">
        <v>14</v>
      </c>
      <c r="B182" s="215"/>
      <c r="C182" s="189" t="s">
        <v>225</v>
      </c>
      <c r="D182" s="190"/>
      <c r="E182" s="190"/>
      <c r="F182" s="190"/>
      <c r="G182" s="190"/>
      <c r="H182" s="190"/>
      <c r="I182" s="190"/>
      <c r="J182" s="190"/>
      <c r="K182" s="191"/>
    </row>
    <row r="183" spans="1:11" ht="21">
      <c r="A183" s="215"/>
      <c r="B183" s="215"/>
      <c r="C183" s="212"/>
      <c r="D183" s="213"/>
      <c r="E183" s="213"/>
      <c r="F183" s="213"/>
      <c r="G183" s="213"/>
      <c r="H183" s="213"/>
      <c r="I183" s="213"/>
      <c r="J183" s="213"/>
      <c r="K183" s="214"/>
    </row>
    <row r="184" spans="1:11" ht="21">
      <c r="A184" s="215"/>
      <c r="B184" s="215"/>
      <c r="C184" s="212"/>
      <c r="D184" s="213"/>
      <c r="E184" s="213"/>
      <c r="F184" s="213"/>
      <c r="G184" s="213"/>
      <c r="H184" s="213"/>
      <c r="I184" s="213"/>
      <c r="J184" s="213"/>
      <c r="K184" s="214"/>
    </row>
    <row r="185" spans="1:11" ht="21">
      <c r="A185" s="215"/>
      <c r="B185" s="215"/>
      <c r="C185" s="212"/>
      <c r="D185" s="213"/>
      <c r="E185" s="213"/>
      <c r="F185" s="213"/>
      <c r="G185" s="213"/>
      <c r="H185" s="213"/>
      <c r="I185" s="213"/>
      <c r="J185" s="213"/>
      <c r="K185" s="214"/>
    </row>
    <row r="186" spans="1:11" ht="21">
      <c r="A186" s="215"/>
      <c r="B186" s="215"/>
      <c r="C186" s="212"/>
      <c r="D186" s="213"/>
      <c r="E186" s="213"/>
      <c r="F186" s="213"/>
      <c r="G186" s="213"/>
      <c r="H186" s="213"/>
      <c r="I186" s="213"/>
      <c r="J186" s="213"/>
      <c r="K186" s="214"/>
    </row>
    <row r="187" spans="1:11" ht="21">
      <c r="A187" s="215"/>
      <c r="B187" s="215"/>
      <c r="C187" s="212"/>
      <c r="D187" s="213"/>
      <c r="E187" s="213"/>
      <c r="F187" s="213"/>
      <c r="G187" s="213"/>
      <c r="H187" s="213"/>
      <c r="I187" s="213"/>
      <c r="J187" s="213"/>
      <c r="K187" s="214"/>
    </row>
    <row r="188" spans="1:11" ht="21">
      <c r="A188" s="215"/>
      <c r="B188" s="215"/>
      <c r="C188" s="212"/>
      <c r="D188" s="213"/>
      <c r="E188" s="213"/>
      <c r="F188" s="213"/>
      <c r="G188" s="213"/>
      <c r="H188" s="213"/>
      <c r="I188" s="213"/>
      <c r="J188" s="213"/>
      <c r="K188" s="214"/>
    </row>
    <row r="189" spans="1:11" ht="21">
      <c r="A189" s="215"/>
      <c r="B189" s="215"/>
      <c r="C189" s="212"/>
      <c r="D189" s="213"/>
      <c r="E189" s="213"/>
      <c r="F189" s="213"/>
      <c r="G189" s="213"/>
      <c r="H189" s="213"/>
      <c r="I189" s="213"/>
      <c r="J189" s="213"/>
      <c r="K189" s="214"/>
    </row>
    <row r="190" spans="1:11" ht="57" customHeight="1">
      <c r="A190" s="215"/>
      <c r="B190" s="215"/>
      <c r="C190" s="192"/>
      <c r="D190" s="193"/>
      <c r="E190" s="193"/>
      <c r="F190" s="193"/>
      <c r="G190" s="193"/>
      <c r="H190" s="193"/>
      <c r="I190" s="193"/>
      <c r="J190" s="193"/>
      <c r="K190" s="194"/>
    </row>
    <row r="191" spans="1:11" ht="21">
      <c r="A191" s="73"/>
      <c r="B191" s="5"/>
      <c r="C191" s="7"/>
      <c r="D191" s="7"/>
      <c r="E191" s="7"/>
      <c r="F191" s="7"/>
      <c r="G191" s="7"/>
      <c r="H191" s="7"/>
      <c r="I191" s="7"/>
      <c r="J191" s="7"/>
      <c r="K191" s="83"/>
    </row>
    <row r="192" spans="1:11" ht="21">
      <c r="A192" s="188" t="s">
        <v>6</v>
      </c>
      <c r="B192" s="188"/>
      <c r="C192" s="188"/>
      <c r="D192" s="188"/>
      <c r="E192" s="188"/>
      <c r="F192" s="7"/>
      <c r="G192" s="7"/>
      <c r="H192" s="7"/>
      <c r="I192" s="7"/>
      <c r="J192" s="7"/>
      <c r="K192" s="83"/>
    </row>
    <row r="193" spans="1:11" ht="21">
      <c r="A193" s="73"/>
      <c r="B193" s="5"/>
      <c r="C193" s="7"/>
      <c r="D193" s="7"/>
      <c r="E193" s="7"/>
      <c r="F193" s="7"/>
      <c r="G193" s="7"/>
      <c r="H193" s="7"/>
      <c r="I193" s="7"/>
      <c r="J193" s="7"/>
      <c r="K193" s="83"/>
    </row>
    <row r="194" spans="1:11" ht="21">
      <c r="A194" s="183" t="s">
        <v>4</v>
      </c>
      <c r="B194" s="184"/>
      <c r="C194" s="241" t="s">
        <v>87</v>
      </c>
      <c r="D194" s="241"/>
      <c r="E194" s="241"/>
      <c r="F194" s="241"/>
      <c r="G194" s="241"/>
      <c r="H194" s="241"/>
      <c r="I194" s="241"/>
      <c r="J194" s="241"/>
      <c r="K194" s="82"/>
    </row>
    <row r="195" spans="1:12" ht="21">
      <c r="A195" s="183" t="s">
        <v>4</v>
      </c>
      <c r="B195" s="184"/>
      <c r="C195" s="185" t="s">
        <v>91</v>
      </c>
      <c r="D195" s="186"/>
      <c r="E195" s="186"/>
      <c r="F195" s="186"/>
      <c r="G195" s="186"/>
      <c r="H195" s="186"/>
      <c r="I195" s="186"/>
      <c r="J195" s="187"/>
      <c r="K195" s="82"/>
      <c r="L195" s="115"/>
    </row>
    <row r="197" spans="1:12" ht="21">
      <c r="A197" s="196" t="s">
        <v>26</v>
      </c>
      <c r="B197" s="196"/>
      <c r="C197" s="196"/>
      <c r="D197" s="196"/>
      <c r="E197" s="196"/>
      <c r="F197" s="196"/>
      <c r="G197" s="196"/>
      <c r="H197" s="196"/>
      <c r="I197" s="196"/>
      <c r="J197" s="196"/>
      <c r="K197" s="196"/>
      <c r="L197" s="103"/>
    </row>
    <row r="198" spans="1:12" ht="70.5" customHeight="1">
      <c r="A198" s="245" t="s">
        <v>226</v>
      </c>
      <c r="B198" s="245"/>
      <c r="C198" s="245"/>
      <c r="D198" s="245"/>
      <c r="E198" s="245"/>
      <c r="F198" s="245"/>
      <c r="G198" s="245"/>
      <c r="H198" s="245"/>
      <c r="I198" s="245"/>
      <c r="J198" s="245"/>
      <c r="K198" s="82"/>
      <c r="L198" s="158">
        <f>_xlfn.IFERROR((K198/K199)*100,0)</f>
        <v>0</v>
      </c>
    </row>
    <row r="199" spans="1:11" ht="46.5" customHeight="1">
      <c r="A199" s="245" t="s">
        <v>227</v>
      </c>
      <c r="B199" s="245"/>
      <c r="C199" s="245"/>
      <c r="D199" s="245"/>
      <c r="E199" s="245"/>
      <c r="F199" s="245"/>
      <c r="G199" s="245"/>
      <c r="H199" s="245"/>
      <c r="I199" s="245"/>
      <c r="J199" s="245"/>
      <c r="K199" s="82"/>
    </row>
    <row r="202" spans="1:12" ht="48" customHeight="1">
      <c r="A202" s="245" t="s">
        <v>228</v>
      </c>
      <c r="B202" s="245"/>
      <c r="C202" s="245"/>
      <c r="D202" s="245"/>
      <c r="E202" s="245"/>
      <c r="F202" s="245"/>
      <c r="G202" s="245"/>
      <c r="H202" s="245"/>
      <c r="I202" s="245"/>
      <c r="J202" s="245"/>
      <c r="K202" s="82"/>
      <c r="L202" s="158">
        <f>_xlfn.IFERROR((K202/K203)*100,0)</f>
        <v>0</v>
      </c>
    </row>
    <row r="203" spans="1:11" ht="45" customHeight="1">
      <c r="A203" s="245" t="s">
        <v>229</v>
      </c>
      <c r="B203" s="245"/>
      <c r="C203" s="245"/>
      <c r="D203" s="245"/>
      <c r="E203" s="245"/>
      <c r="F203" s="245"/>
      <c r="G203" s="245"/>
      <c r="H203" s="245"/>
      <c r="I203" s="245"/>
      <c r="J203" s="245"/>
      <c r="K203" s="82"/>
    </row>
    <row r="206" spans="1:14" s="50" customFormat="1" ht="21">
      <c r="A206" s="197" t="s">
        <v>36</v>
      </c>
      <c r="B206" s="197"/>
      <c r="C206" s="197"/>
      <c r="D206" s="197"/>
      <c r="E206" s="197"/>
      <c r="K206" s="81"/>
      <c r="L206" s="87"/>
      <c r="M206" s="109" t="s">
        <v>84</v>
      </c>
      <c r="N206" s="163" t="str">
        <f>+MEIPASSDBconversionhideXLS2!J63</f>
        <v>FAIL</v>
      </c>
    </row>
    <row r="208" spans="1:11" ht="45.75" customHeight="1">
      <c r="A208" s="206" t="s">
        <v>2</v>
      </c>
      <c r="B208" s="207"/>
      <c r="C208" s="185" t="s">
        <v>15</v>
      </c>
      <c r="D208" s="186"/>
      <c r="E208" s="186"/>
      <c r="F208" s="186"/>
      <c r="G208" s="186"/>
      <c r="H208" s="186"/>
      <c r="I208" s="186"/>
      <c r="J208" s="186"/>
      <c r="K208" s="187"/>
    </row>
    <row r="209" spans="1:11" ht="15" customHeight="1">
      <c r="A209" s="250" t="s">
        <v>3</v>
      </c>
      <c r="B209" s="250"/>
      <c r="C209" s="189" t="s">
        <v>111</v>
      </c>
      <c r="D209" s="190"/>
      <c r="E209" s="190"/>
      <c r="F209" s="190"/>
      <c r="G209" s="190"/>
      <c r="H209" s="190"/>
      <c r="I209" s="190"/>
      <c r="J209" s="190"/>
      <c r="K209" s="191"/>
    </row>
    <row r="210" spans="1:11" ht="21">
      <c r="A210" s="250"/>
      <c r="B210" s="250"/>
      <c r="C210" s="212"/>
      <c r="D210" s="213"/>
      <c r="E210" s="213"/>
      <c r="F210" s="213"/>
      <c r="G210" s="213"/>
      <c r="H210" s="213"/>
      <c r="I210" s="213"/>
      <c r="J210" s="213"/>
      <c r="K210" s="214"/>
    </row>
    <row r="211" spans="1:11" ht="21" hidden="1">
      <c r="A211" s="250"/>
      <c r="B211" s="250"/>
      <c r="C211" s="212"/>
      <c r="D211" s="213"/>
      <c r="E211" s="213"/>
      <c r="F211" s="213"/>
      <c r="G211" s="213"/>
      <c r="H211" s="213"/>
      <c r="I211" s="213"/>
      <c r="J211" s="213"/>
      <c r="K211" s="214"/>
    </row>
    <row r="212" spans="1:11" ht="21" hidden="1">
      <c r="A212" s="250"/>
      <c r="B212" s="250"/>
      <c r="C212" s="212"/>
      <c r="D212" s="213"/>
      <c r="E212" s="213"/>
      <c r="F212" s="213"/>
      <c r="G212" s="213"/>
      <c r="H212" s="213"/>
      <c r="I212" s="213"/>
      <c r="J212" s="213"/>
      <c r="K212" s="214"/>
    </row>
    <row r="213" spans="1:11" ht="21" hidden="1">
      <c r="A213" s="250"/>
      <c r="B213" s="250"/>
      <c r="C213" s="212"/>
      <c r="D213" s="213"/>
      <c r="E213" s="213"/>
      <c r="F213" s="213"/>
      <c r="G213" s="213"/>
      <c r="H213" s="213"/>
      <c r="I213" s="213"/>
      <c r="J213" s="213"/>
      <c r="K213" s="214"/>
    </row>
    <row r="214" spans="1:11" ht="21" hidden="1">
      <c r="A214" s="250"/>
      <c r="B214" s="250"/>
      <c r="C214" s="212"/>
      <c r="D214" s="213"/>
      <c r="E214" s="213"/>
      <c r="F214" s="213"/>
      <c r="G214" s="213"/>
      <c r="H214" s="213"/>
      <c r="I214" s="213"/>
      <c r="J214" s="213"/>
      <c r="K214" s="214"/>
    </row>
    <row r="215" spans="1:11" ht="21" hidden="1">
      <c r="A215" s="250"/>
      <c r="B215" s="250"/>
      <c r="C215" s="212"/>
      <c r="D215" s="213"/>
      <c r="E215" s="213"/>
      <c r="F215" s="213"/>
      <c r="G215" s="213"/>
      <c r="H215" s="213"/>
      <c r="I215" s="213"/>
      <c r="J215" s="213"/>
      <c r="K215" s="214"/>
    </row>
    <row r="216" spans="1:11" ht="21" hidden="1">
      <c r="A216" s="250"/>
      <c r="B216" s="250"/>
      <c r="C216" s="212"/>
      <c r="D216" s="213"/>
      <c r="E216" s="213"/>
      <c r="F216" s="213"/>
      <c r="G216" s="213"/>
      <c r="H216" s="213"/>
      <c r="I216" s="213"/>
      <c r="J216" s="213"/>
      <c r="K216" s="214"/>
    </row>
    <row r="217" spans="1:11" ht="21" hidden="1">
      <c r="A217" s="250"/>
      <c r="B217" s="250"/>
      <c r="C217" s="212"/>
      <c r="D217" s="213"/>
      <c r="E217" s="213"/>
      <c r="F217" s="213"/>
      <c r="G217" s="213"/>
      <c r="H217" s="213"/>
      <c r="I217" s="213"/>
      <c r="J217" s="213"/>
      <c r="K217" s="214"/>
    </row>
    <row r="218" spans="1:11" ht="32.25" customHeight="1">
      <c r="A218" s="250"/>
      <c r="B218" s="250"/>
      <c r="C218" s="192"/>
      <c r="D218" s="193"/>
      <c r="E218" s="193"/>
      <c r="F218" s="193"/>
      <c r="G218" s="193"/>
      <c r="H218" s="193"/>
      <c r="I218" s="193"/>
      <c r="J218" s="193"/>
      <c r="K218" s="194"/>
    </row>
    <row r="219" spans="1:11" ht="15" customHeight="1">
      <c r="A219" s="215" t="s">
        <v>4</v>
      </c>
      <c r="B219" s="215"/>
      <c r="C219" s="189" t="s">
        <v>74</v>
      </c>
      <c r="D219" s="190"/>
      <c r="E219" s="190"/>
      <c r="F219" s="190"/>
      <c r="G219" s="190"/>
      <c r="H219" s="190"/>
      <c r="I219" s="190"/>
      <c r="J219" s="190"/>
      <c r="K219" s="191"/>
    </row>
    <row r="220" spans="1:11" ht="21">
      <c r="A220" s="215"/>
      <c r="B220" s="215"/>
      <c r="C220" s="212"/>
      <c r="D220" s="213"/>
      <c r="E220" s="213"/>
      <c r="F220" s="213"/>
      <c r="G220" s="213"/>
      <c r="H220" s="213"/>
      <c r="I220" s="213"/>
      <c r="J220" s="213"/>
      <c r="K220" s="214"/>
    </row>
    <row r="221" spans="1:11" ht="21">
      <c r="A221" s="215"/>
      <c r="B221" s="215"/>
      <c r="C221" s="212"/>
      <c r="D221" s="213"/>
      <c r="E221" s="213"/>
      <c r="F221" s="213"/>
      <c r="G221" s="213"/>
      <c r="H221" s="213"/>
      <c r="I221" s="213"/>
      <c r="J221" s="213"/>
      <c r="K221" s="214"/>
    </row>
    <row r="222" spans="1:11" ht="52.5" customHeight="1">
      <c r="A222" s="215"/>
      <c r="B222" s="215"/>
      <c r="C222" s="192"/>
      <c r="D222" s="193"/>
      <c r="E222" s="193"/>
      <c r="F222" s="193"/>
      <c r="G222" s="193"/>
      <c r="H222" s="193"/>
      <c r="I222" s="193"/>
      <c r="J222" s="193"/>
      <c r="K222" s="194"/>
    </row>
    <row r="223" spans="1:11" ht="21">
      <c r="A223" s="113"/>
      <c r="B223" s="6"/>
      <c r="C223" s="7"/>
      <c r="D223" s="7"/>
      <c r="E223" s="7"/>
      <c r="F223" s="7"/>
      <c r="G223" s="7"/>
      <c r="H223" s="7"/>
      <c r="I223" s="7"/>
      <c r="J223" s="7"/>
      <c r="K223" s="83"/>
    </row>
    <row r="224" spans="1:11" ht="21">
      <c r="A224" s="188" t="s">
        <v>6</v>
      </c>
      <c r="B224" s="188"/>
      <c r="C224" s="188"/>
      <c r="D224" s="188"/>
      <c r="E224" s="188"/>
      <c r="F224" s="7"/>
      <c r="G224" s="7"/>
      <c r="H224" s="7"/>
      <c r="I224" s="7"/>
      <c r="J224" s="7"/>
      <c r="K224" s="83"/>
    </row>
    <row r="225" spans="1:11" ht="21">
      <c r="A225" s="101"/>
      <c r="B225" s="32"/>
      <c r="C225" s="32"/>
      <c r="D225" s="32"/>
      <c r="E225" s="32"/>
      <c r="F225" s="7"/>
      <c r="G225" s="7"/>
      <c r="H225" s="7"/>
      <c r="I225" s="7"/>
      <c r="J225" s="7"/>
      <c r="K225" s="83"/>
    </row>
    <row r="226" spans="1:11" ht="21">
      <c r="A226" s="196" t="s">
        <v>16</v>
      </c>
      <c r="B226" s="196"/>
      <c r="C226" s="196"/>
      <c r="D226" s="196"/>
      <c r="E226" s="196"/>
      <c r="F226" s="196"/>
      <c r="G226" s="196"/>
      <c r="H226" s="196"/>
      <c r="I226" s="196"/>
      <c r="J226" s="196"/>
      <c r="K226" s="196"/>
    </row>
    <row r="227" spans="1:12" ht="21">
      <c r="A227" s="183" t="s">
        <v>4</v>
      </c>
      <c r="B227" s="184"/>
      <c r="C227" s="185" t="s">
        <v>104</v>
      </c>
      <c r="D227" s="186"/>
      <c r="E227" s="186"/>
      <c r="F227" s="186"/>
      <c r="G227" s="186"/>
      <c r="H227" s="186"/>
      <c r="I227" s="186"/>
      <c r="J227" s="187"/>
      <c r="K227" s="82"/>
      <c r="L227" s="115"/>
    </row>
    <row r="228" ht="21">
      <c r="L228" s="115"/>
    </row>
    <row r="229" spans="1:12" ht="21">
      <c r="A229" s="199" t="s">
        <v>112</v>
      </c>
      <c r="B229" s="199"/>
      <c r="C229" s="199"/>
      <c r="D229" s="199"/>
      <c r="E229" s="199"/>
      <c r="F229" s="199"/>
      <c r="G229" s="199"/>
      <c r="H229" s="199"/>
      <c r="I229" s="199"/>
      <c r="J229" s="199"/>
      <c r="L229" s="115"/>
    </row>
    <row r="230" spans="1:11" ht="21">
      <c r="A230" s="238" t="s">
        <v>113</v>
      </c>
      <c r="B230" s="239"/>
      <c r="C230" s="239"/>
      <c r="D230" s="239"/>
      <c r="E230" s="239"/>
      <c r="F230" s="239"/>
      <c r="G230" s="239"/>
      <c r="H230" s="239"/>
      <c r="I230" s="239"/>
      <c r="J230" s="240"/>
      <c r="K230" s="82"/>
    </row>
    <row r="232" spans="1:14" s="50" customFormat="1" ht="21">
      <c r="A232" s="197" t="s">
        <v>37</v>
      </c>
      <c r="B232" s="197"/>
      <c r="C232" s="197"/>
      <c r="D232" s="197"/>
      <c r="E232" s="197"/>
      <c r="F232" s="197"/>
      <c r="K232" s="81"/>
      <c r="L232" s="87"/>
      <c r="M232" s="109" t="s">
        <v>85</v>
      </c>
      <c r="N232" s="163" t="str">
        <f>+MEIPASSDBconversionhideXLS2!J67</f>
        <v>FAIL</v>
      </c>
    </row>
    <row r="234" spans="1:12" ht="15" customHeight="1">
      <c r="A234" s="206" t="s">
        <v>2</v>
      </c>
      <c r="B234" s="207"/>
      <c r="C234" s="189" t="s">
        <v>17</v>
      </c>
      <c r="D234" s="190"/>
      <c r="E234" s="190"/>
      <c r="F234" s="190"/>
      <c r="G234" s="190"/>
      <c r="H234" s="190"/>
      <c r="I234" s="190"/>
      <c r="J234" s="190"/>
      <c r="K234" s="190"/>
      <c r="L234" s="191"/>
    </row>
    <row r="235" spans="1:12" ht="50.25" customHeight="1">
      <c r="A235" s="208"/>
      <c r="B235" s="209"/>
      <c r="C235" s="192"/>
      <c r="D235" s="193"/>
      <c r="E235" s="193"/>
      <c r="F235" s="193"/>
      <c r="G235" s="193"/>
      <c r="H235" s="193"/>
      <c r="I235" s="193"/>
      <c r="J235" s="193"/>
      <c r="K235" s="193"/>
      <c r="L235" s="194"/>
    </row>
    <row r="236" spans="1:12" ht="21">
      <c r="A236" s="146" t="s">
        <v>3</v>
      </c>
      <c r="B236" s="170"/>
      <c r="C236" s="189" t="s">
        <v>230</v>
      </c>
      <c r="D236" s="190"/>
      <c r="E236" s="190"/>
      <c r="F236" s="190"/>
      <c r="G236" s="190"/>
      <c r="H236" s="190"/>
      <c r="I236" s="190"/>
      <c r="J236" s="190"/>
      <c r="K236" s="190"/>
      <c r="L236" s="191"/>
    </row>
    <row r="237" spans="1:12" ht="21">
      <c r="A237" s="148"/>
      <c r="B237" s="171"/>
      <c r="C237" s="212"/>
      <c r="D237" s="213"/>
      <c r="E237" s="213"/>
      <c r="F237" s="213"/>
      <c r="G237" s="213"/>
      <c r="H237" s="213"/>
      <c r="I237" s="213"/>
      <c r="J237" s="213"/>
      <c r="K237" s="213"/>
      <c r="L237" s="214"/>
    </row>
    <row r="238" spans="1:12" ht="21">
      <c r="A238" s="148"/>
      <c r="B238" s="171"/>
      <c r="C238" s="212"/>
      <c r="D238" s="213"/>
      <c r="E238" s="213"/>
      <c r="F238" s="213"/>
      <c r="G238" s="213"/>
      <c r="H238" s="213"/>
      <c r="I238" s="213"/>
      <c r="J238" s="213"/>
      <c r="K238" s="213"/>
      <c r="L238" s="214"/>
    </row>
    <row r="239" spans="1:12" ht="21">
      <c r="A239" s="148"/>
      <c r="B239" s="171"/>
      <c r="C239" s="212"/>
      <c r="D239" s="213"/>
      <c r="E239" s="213"/>
      <c r="F239" s="213"/>
      <c r="G239" s="213"/>
      <c r="H239" s="213"/>
      <c r="I239" s="213"/>
      <c r="J239" s="213"/>
      <c r="K239" s="213"/>
      <c r="L239" s="214"/>
    </row>
    <row r="240" spans="1:12" ht="21">
      <c r="A240" s="148"/>
      <c r="B240" s="171"/>
      <c r="C240" s="212"/>
      <c r="D240" s="213"/>
      <c r="E240" s="213"/>
      <c r="F240" s="213"/>
      <c r="G240" s="213"/>
      <c r="H240" s="213"/>
      <c r="I240" s="213"/>
      <c r="J240" s="213"/>
      <c r="K240" s="213"/>
      <c r="L240" s="214"/>
    </row>
    <row r="241" spans="1:12" ht="70.5" customHeight="1">
      <c r="A241" s="150"/>
      <c r="B241" s="172"/>
      <c r="C241" s="192"/>
      <c r="D241" s="193"/>
      <c r="E241" s="193"/>
      <c r="F241" s="193"/>
      <c r="G241" s="193"/>
      <c r="H241" s="193"/>
      <c r="I241" s="193"/>
      <c r="J241" s="193"/>
      <c r="K241" s="193"/>
      <c r="L241" s="194"/>
    </row>
    <row r="242" spans="1:12" ht="15" customHeight="1">
      <c r="A242" s="215" t="s">
        <v>18</v>
      </c>
      <c r="B242" s="215"/>
      <c r="C242" s="229" t="s">
        <v>231</v>
      </c>
      <c r="D242" s="230"/>
      <c r="E242" s="230"/>
      <c r="F242" s="230"/>
      <c r="G242" s="230"/>
      <c r="H242" s="230"/>
      <c r="I242" s="230"/>
      <c r="J242" s="230"/>
      <c r="K242" s="230"/>
      <c r="L242" s="231"/>
    </row>
    <row r="243" spans="1:12" ht="21">
      <c r="A243" s="215"/>
      <c r="B243" s="215"/>
      <c r="C243" s="232"/>
      <c r="D243" s="233"/>
      <c r="E243" s="233"/>
      <c r="F243" s="233"/>
      <c r="G243" s="233"/>
      <c r="H243" s="233"/>
      <c r="I243" s="233"/>
      <c r="J243" s="233"/>
      <c r="K243" s="233"/>
      <c r="L243" s="234"/>
    </row>
    <row r="244" spans="1:12" ht="21">
      <c r="A244" s="215"/>
      <c r="B244" s="215"/>
      <c r="C244" s="232"/>
      <c r="D244" s="233"/>
      <c r="E244" s="233"/>
      <c r="F244" s="233"/>
      <c r="G244" s="233"/>
      <c r="H244" s="233"/>
      <c r="I244" s="233"/>
      <c r="J244" s="233"/>
      <c r="K244" s="233"/>
      <c r="L244" s="234"/>
    </row>
    <row r="245" spans="1:12" ht="21">
      <c r="A245" s="215"/>
      <c r="B245" s="215"/>
      <c r="C245" s="232"/>
      <c r="D245" s="233"/>
      <c r="E245" s="233"/>
      <c r="F245" s="233"/>
      <c r="G245" s="233"/>
      <c r="H245" s="233"/>
      <c r="I245" s="233"/>
      <c r="J245" s="233"/>
      <c r="K245" s="233"/>
      <c r="L245" s="234"/>
    </row>
    <row r="246" spans="1:12" ht="21">
      <c r="A246" s="215"/>
      <c r="B246" s="215"/>
      <c r="C246" s="232"/>
      <c r="D246" s="233"/>
      <c r="E246" s="233"/>
      <c r="F246" s="233"/>
      <c r="G246" s="233"/>
      <c r="H246" s="233"/>
      <c r="I246" s="233"/>
      <c r="J246" s="233"/>
      <c r="K246" s="233"/>
      <c r="L246" s="234"/>
    </row>
    <row r="247" spans="1:12" ht="21">
      <c r="A247" s="215"/>
      <c r="B247" s="215"/>
      <c r="C247" s="232"/>
      <c r="D247" s="233"/>
      <c r="E247" s="233"/>
      <c r="F247" s="233"/>
      <c r="G247" s="233"/>
      <c r="H247" s="233"/>
      <c r="I247" s="233"/>
      <c r="J247" s="233"/>
      <c r="K247" s="233"/>
      <c r="L247" s="234"/>
    </row>
    <row r="248" spans="1:12" ht="21">
      <c r="A248" s="215"/>
      <c r="B248" s="215"/>
      <c r="C248" s="232"/>
      <c r="D248" s="233"/>
      <c r="E248" s="233"/>
      <c r="F248" s="233"/>
      <c r="G248" s="233"/>
      <c r="H248" s="233"/>
      <c r="I248" s="233"/>
      <c r="J248" s="233"/>
      <c r="K248" s="233"/>
      <c r="L248" s="234"/>
    </row>
    <row r="249" spans="1:12" ht="21">
      <c r="A249" s="215"/>
      <c r="B249" s="215"/>
      <c r="C249" s="232"/>
      <c r="D249" s="233"/>
      <c r="E249" s="233"/>
      <c r="F249" s="233"/>
      <c r="G249" s="233"/>
      <c r="H249" s="233"/>
      <c r="I249" s="233"/>
      <c r="J249" s="233"/>
      <c r="K249" s="233"/>
      <c r="L249" s="234"/>
    </row>
    <row r="250" spans="1:12" ht="21">
      <c r="A250" s="215"/>
      <c r="B250" s="215"/>
      <c r="C250" s="232"/>
      <c r="D250" s="233"/>
      <c r="E250" s="233"/>
      <c r="F250" s="233"/>
      <c r="G250" s="233"/>
      <c r="H250" s="233"/>
      <c r="I250" s="233"/>
      <c r="J250" s="233"/>
      <c r="K250" s="233"/>
      <c r="L250" s="234"/>
    </row>
    <row r="251" spans="1:12" ht="21">
      <c r="A251" s="215"/>
      <c r="B251" s="215"/>
      <c r="C251" s="232"/>
      <c r="D251" s="233"/>
      <c r="E251" s="233"/>
      <c r="F251" s="233"/>
      <c r="G251" s="233"/>
      <c r="H251" s="233"/>
      <c r="I251" s="233"/>
      <c r="J251" s="233"/>
      <c r="K251" s="233"/>
      <c r="L251" s="234"/>
    </row>
    <row r="252" spans="1:12" ht="21">
      <c r="A252" s="215"/>
      <c r="B252" s="215"/>
      <c r="C252" s="232"/>
      <c r="D252" s="233"/>
      <c r="E252" s="233"/>
      <c r="F252" s="233"/>
      <c r="G252" s="233"/>
      <c r="H252" s="233"/>
      <c r="I252" s="233"/>
      <c r="J252" s="233"/>
      <c r="K252" s="233"/>
      <c r="L252" s="234"/>
    </row>
    <row r="253" spans="1:12" ht="21">
      <c r="A253" s="215"/>
      <c r="B253" s="215"/>
      <c r="C253" s="232"/>
      <c r="D253" s="233"/>
      <c r="E253" s="233"/>
      <c r="F253" s="233"/>
      <c r="G253" s="233"/>
      <c r="H253" s="233"/>
      <c r="I253" s="233"/>
      <c r="J253" s="233"/>
      <c r="K253" s="233"/>
      <c r="L253" s="234"/>
    </row>
    <row r="254" spans="1:12" ht="21">
      <c r="A254" s="215"/>
      <c r="B254" s="215"/>
      <c r="C254" s="232"/>
      <c r="D254" s="233"/>
      <c r="E254" s="233"/>
      <c r="F254" s="233"/>
      <c r="G254" s="233"/>
      <c r="H254" s="233"/>
      <c r="I254" s="233"/>
      <c r="J254" s="233"/>
      <c r="K254" s="233"/>
      <c r="L254" s="234"/>
    </row>
    <row r="255" spans="1:12" ht="21">
      <c r="A255" s="215"/>
      <c r="B255" s="215"/>
      <c r="C255" s="232"/>
      <c r="D255" s="233"/>
      <c r="E255" s="233"/>
      <c r="F255" s="233"/>
      <c r="G255" s="233"/>
      <c r="H255" s="233"/>
      <c r="I255" s="233"/>
      <c r="J255" s="233"/>
      <c r="K255" s="233"/>
      <c r="L255" s="234"/>
    </row>
    <row r="256" spans="1:12" ht="21">
      <c r="A256" s="215"/>
      <c r="B256" s="215"/>
      <c r="C256" s="232"/>
      <c r="D256" s="233"/>
      <c r="E256" s="233"/>
      <c r="F256" s="233"/>
      <c r="G256" s="233"/>
      <c r="H256" s="233"/>
      <c r="I256" s="233"/>
      <c r="J256" s="233"/>
      <c r="K256" s="233"/>
      <c r="L256" s="234"/>
    </row>
    <row r="257" spans="1:12" ht="21">
      <c r="A257" s="215"/>
      <c r="B257" s="215"/>
      <c r="C257" s="232"/>
      <c r="D257" s="233"/>
      <c r="E257" s="233"/>
      <c r="F257" s="233"/>
      <c r="G257" s="233"/>
      <c r="H257" s="233"/>
      <c r="I257" s="233"/>
      <c r="J257" s="233"/>
      <c r="K257" s="233"/>
      <c r="L257" s="234"/>
    </row>
    <row r="258" spans="1:12" ht="21">
      <c r="A258" s="215"/>
      <c r="B258" s="215"/>
      <c r="C258" s="232"/>
      <c r="D258" s="233"/>
      <c r="E258" s="233"/>
      <c r="F258" s="233"/>
      <c r="G258" s="233"/>
      <c r="H258" s="233"/>
      <c r="I258" s="233"/>
      <c r="J258" s="233"/>
      <c r="K258" s="233"/>
      <c r="L258" s="234"/>
    </row>
    <row r="259" spans="1:12" ht="21">
      <c r="A259" s="215"/>
      <c r="B259" s="215"/>
      <c r="C259" s="232"/>
      <c r="D259" s="233"/>
      <c r="E259" s="233"/>
      <c r="F259" s="233"/>
      <c r="G259" s="233"/>
      <c r="H259" s="233"/>
      <c r="I259" s="233"/>
      <c r="J259" s="233"/>
      <c r="K259" s="233"/>
      <c r="L259" s="234"/>
    </row>
    <row r="260" spans="1:12" ht="21">
      <c r="A260" s="215"/>
      <c r="B260" s="215"/>
      <c r="C260" s="232"/>
      <c r="D260" s="233"/>
      <c r="E260" s="233"/>
      <c r="F260" s="233"/>
      <c r="G260" s="233"/>
      <c r="H260" s="233"/>
      <c r="I260" s="233"/>
      <c r="J260" s="233"/>
      <c r="K260" s="233"/>
      <c r="L260" s="234"/>
    </row>
    <row r="261" spans="1:12" ht="21">
      <c r="A261" s="215"/>
      <c r="B261" s="215"/>
      <c r="C261" s="232"/>
      <c r="D261" s="233"/>
      <c r="E261" s="233"/>
      <c r="F261" s="233"/>
      <c r="G261" s="233"/>
      <c r="H261" s="233"/>
      <c r="I261" s="233"/>
      <c r="J261" s="233"/>
      <c r="K261" s="233"/>
      <c r="L261" s="234"/>
    </row>
    <row r="262" spans="1:12" ht="21">
      <c r="A262" s="215"/>
      <c r="B262" s="215"/>
      <c r="C262" s="232"/>
      <c r="D262" s="233"/>
      <c r="E262" s="233"/>
      <c r="F262" s="233"/>
      <c r="G262" s="233"/>
      <c r="H262" s="233"/>
      <c r="I262" s="233"/>
      <c r="J262" s="233"/>
      <c r="K262" s="233"/>
      <c r="L262" s="234"/>
    </row>
    <row r="263" spans="1:12" ht="21">
      <c r="A263" s="215"/>
      <c r="B263" s="215"/>
      <c r="C263" s="232"/>
      <c r="D263" s="233"/>
      <c r="E263" s="233"/>
      <c r="F263" s="233"/>
      <c r="G263" s="233"/>
      <c r="H263" s="233"/>
      <c r="I263" s="233"/>
      <c r="J263" s="233"/>
      <c r="K263" s="233"/>
      <c r="L263" s="234"/>
    </row>
    <row r="264" spans="1:12" ht="130.5" customHeight="1">
      <c r="A264" s="215"/>
      <c r="B264" s="215"/>
      <c r="C264" s="235"/>
      <c r="D264" s="236"/>
      <c r="E264" s="236"/>
      <c r="F264" s="236"/>
      <c r="G264" s="236"/>
      <c r="H264" s="236"/>
      <c r="I264" s="236"/>
      <c r="J264" s="236"/>
      <c r="K264" s="236"/>
      <c r="L264" s="237"/>
    </row>
    <row r="265" spans="1:12" ht="15" customHeight="1">
      <c r="A265" s="215" t="s">
        <v>10</v>
      </c>
      <c r="B265" s="215"/>
      <c r="C265" s="189" t="s">
        <v>232</v>
      </c>
      <c r="D265" s="190"/>
      <c r="E265" s="190"/>
      <c r="F265" s="190"/>
      <c r="G265" s="190"/>
      <c r="H265" s="190"/>
      <c r="I265" s="190"/>
      <c r="J265" s="190"/>
      <c r="K265" s="190"/>
      <c r="L265" s="191"/>
    </row>
    <row r="266" spans="1:12" ht="21">
      <c r="A266" s="215"/>
      <c r="B266" s="215"/>
      <c r="C266" s="212"/>
      <c r="D266" s="213"/>
      <c r="E266" s="213"/>
      <c r="F266" s="213"/>
      <c r="G266" s="213"/>
      <c r="H266" s="213"/>
      <c r="I266" s="213"/>
      <c r="J266" s="213"/>
      <c r="K266" s="213"/>
      <c r="L266" s="214"/>
    </row>
    <row r="267" spans="1:12" ht="21" hidden="1">
      <c r="A267" s="215"/>
      <c r="B267" s="215"/>
      <c r="C267" s="212"/>
      <c r="D267" s="213"/>
      <c r="E267" s="213"/>
      <c r="F267" s="213"/>
      <c r="G267" s="213"/>
      <c r="H267" s="213"/>
      <c r="I267" s="213"/>
      <c r="J267" s="213"/>
      <c r="K267" s="213"/>
      <c r="L267" s="214"/>
    </row>
    <row r="268" spans="1:12" ht="21" hidden="1">
      <c r="A268" s="215"/>
      <c r="B268" s="215"/>
      <c r="C268" s="212"/>
      <c r="D268" s="213"/>
      <c r="E268" s="213"/>
      <c r="F268" s="213"/>
      <c r="G268" s="213"/>
      <c r="H268" s="213"/>
      <c r="I268" s="213"/>
      <c r="J268" s="213"/>
      <c r="K268" s="213"/>
      <c r="L268" s="214"/>
    </row>
    <row r="269" spans="1:12" ht="21" hidden="1">
      <c r="A269" s="215"/>
      <c r="B269" s="215"/>
      <c r="C269" s="212"/>
      <c r="D269" s="213"/>
      <c r="E269" s="213"/>
      <c r="F269" s="213"/>
      <c r="G269" s="213"/>
      <c r="H269" s="213"/>
      <c r="I269" s="213"/>
      <c r="J269" s="213"/>
      <c r="K269" s="213"/>
      <c r="L269" s="214"/>
    </row>
    <row r="270" spans="1:12" ht="21" hidden="1">
      <c r="A270" s="215"/>
      <c r="B270" s="215"/>
      <c r="C270" s="212"/>
      <c r="D270" s="213"/>
      <c r="E270" s="213"/>
      <c r="F270" s="213"/>
      <c r="G270" s="213"/>
      <c r="H270" s="213"/>
      <c r="I270" s="213"/>
      <c r="J270" s="213"/>
      <c r="K270" s="213"/>
      <c r="L270" s="214"/>
    </row>
    <row r="271" spans="1:12" ht="21">
      <c r="A271" s="215"/>
      <c r="B271" s="215"/>
      <c r="C271" s="192"/>
      <c r="D271" s="193"/>
      <c r="E271" s="193"/>
      <c r="F271" s="193"/>
      <c r="G271" s="193"/>
      <c r="H271" s="193"/>
      <c r="I271" s="193"/>
      <c r="J271" s="193"/>
      <c r="K271" s="193"/>
      <c r="L271" s="194"/>
    </row>
    <row r="272" spans="1:14" s="60" customFormat="1" ht="11.25">
      <c r="A272" s="99"/>
      <c r="B272" s="99"/>
      <c r="C272" s="100"/>
      <c r="D272" s="100"/>
      <c r="E272" s="100"/>
      <c r="F272" s="100"/>
      <c r="G272" s="100"/>
      <c r="H272" s="100"/>
      <c r="I272" s="100"/>
      <c r="J272" s="100"/>
      <c r="K272" s="97"/>
      <c r="L272" s="144"/>
      <c r="N272" s="91"/>
    </row>
    <row r="273" spans="1:12" ht="21">
      <c r="A273" s="188" t="s">
        <v>6</v>
      </c>
      <c r="B273" s="188"/>
      <c r="C273" s="188"/>
      <c r="D273" s="188"/>
      <c r="E273" s="188"/>
      <c r="F273" s="33"/>
      <c r="G273" s="33"/>
      <c r="H273" s="33"/>
      <c r="I273" s="33"/>
      <c r="J273" s="33"/>
      <c r="K273" s="83"/>
      <c r="L273" s="154"/>
    </row>
    <row r="274" spans="3:14" s="58" customFormat="1" ht="15.75">
      <c r="C274" s="152"/>
      <c r="D274" s="152"/>
      <c r="E274" s="152"/>
      <c r="F274" s="152"/>
      <c r="G274" s="152"/>
      <c r="H274" s="152"/>
      <c r="I274" s="152"/>
      <c r="J274" s="152"/>
      <c r="K274" s="166"/>
      <c r="L274" s="164"/>
      <c r="N274" s="167"/>
    </row>
    <row r="275" spans="1:11" ht="21">
      <c r="A275" s="183" t="s">
        <v>4</v>
      </c>
      <c r="B275" s="184"/>
      <c r="C275" s="185" t="s">
        <v>117</v>
      </c>
      <c r="D275" s="186"/>
      <c r="E275" s="186"/>
      <c r="F275" s="186"/>
      <c r="G275" s="186"/>
      <c r="H275" s="186"/>
      <c r="I275" s="186"/>
      <c r="J275" s="187"/>
      <c r="K275" s="82"/>
    </row>
    <row r="276" spans="1:11" ht="21">
      <c r="A276" s="183" t="s">
        <v>4</v>
      </c>
      <c r="B276" s="184"/>
      <c r="C276" s="185" t="s">
        <v>118</v>
      </c>
      <c r="D276" s="186"/>
      <c r="E276" s="186"/>
      <c r="F276" s="186"/>
      <c r="G276" s="186"/>
      <c r="H276" s="186"/>
      <c r="I276" s="186"/>
      <c r="J276" s="187"/>
      <c r="K276" s="82"/>
    </row>
    <row r="277" spans="1:11" ht="21">
      <c r="A277" s="183" t="s">
        <v>4</v>
      </c>
      <c r="B277" s="184"/>
      <c r="C277" s="185" t="s">
        <v>119</v>
      </c>
      <c r="D277" s="186"/>
      <c r="E277" s="186"/>
      <c r="F277" s="186"/>
      <c r="G277" s="186"/>
      <c r="H277" s="186"/>
      <c r="I277" s="186"/>
      <c r="J277" s="187"/>
      <c r="K277" s="82"/>
    </row>
    <row r="278" spans="1:11" ht="21">
      <c r="A278" s="183" t="s">
        <v>4</v>
      </c>
      <c r="B278" s="184"/>
      <c r="C278" s="185" t="s">
        <v>146</v>
      </c>
      <c r="D278" s="186"/>
      <c r="E278" s="186"/>
      <c r="F278" s="186"/>
      <c r="G278" s="186"/>
      <c r="H278" s="186"/>
      <c r="I278" s="186"/>
      <c r="J278" s="187"/>
      <c r="K278" s="82"/>
    </row>
    <row r="279" spans="1:11" ht="21">
      <c r="A279" s="183" t="s">
        <v>4</v>
      </c>
      <c r="B279" s="184"/>
      <c r="C279" s="185" t="s">
        <v>145</v>
      </c>
      <c r="D279" s="186"/>
      <c r="E279" s="186"/>
      <c r="F279" s="186"/>
      <c r="G279" s="186"/>
      <c r="H279" s="186"/>
      <c r="I279" s="186"/>
      <c r="J279" s="187"/>
      <c r="K279" s="82"/>
    </row>
    <row r="280" spans="1:11" ht="21">
      <c r="A280" s="183" t="s">
        <v>4</v>
      </c>
      <c r="B280" s="184"/>
      <c r="C280" s="185" t="s">
        <v>147</v>
      </c>
      <c r="D280" s="186"/>
      <c r="E280" s="186"/>
      <c r="F280" s="186"/>
      <c r="G280" s="186"/>
      <c r="H280" s="186"/>
      <c r="I280" s="186"/>
      <c r="J280" s="187"/>
      <c r="K280" s="82"/>
    </row>
    <row r="281" spans="1:11" ht="21">
      <c r="A281" s="183" t="s">
        <v>4</v>
      </c>
      <c r="B281" s="184"/>
      <c r="C281" s="185" t="s">
        <v>120</v>
      </c>
      <c r="D281" s="186"/>
      <c r="E281" s="186"/>
      <c r="F281" s="186"/>
      <c r="G281" s="186"/>
      <c r="H281" s="186"/>
      <c r="I281" s="186"/>
      <c r="J281" s="187"/>
      <c r="K281" s="82"/>
    </row>
    <row r="282" spans="1:11" ht="21">
      <c r="A282" s="183" t="s">
        <v>4</v>
      </c>
      <c r="B282" s="184"/>
      <c r="C282" s="185" t="s">
        <v>121</v>
      </c>
      <c r="D282" s="186"/>
      <c r="E282" s="186"/>
      <c r="F282" s="186"/>
      <c r="G282" s="186"/>
      <c r="H282" s="186"/>
      <c r="I282" s="186"/>
      <c r="J282" s="187"/>
      <c r="K282" s="82"/>
    </row>
    <row r="283" spans="1:11" ht="21">
      <c r="A283" s="183" t="s">
        <v>4</v>
      </c>
      <c r="B283" s="184"/>
      <c r="C283" s="185" t="s">
        <v>122</v>
      </c>
      <c r="D283" s="186"/>
      <c r="E283" s="186"/>
      <c r="F283" s="186"/>
      <c r="G283" s="186"/>
      <c r="H283" s="186"/>
      <c r="I283" s="186"/>
      <c r="J283" s="187"/>
      <c r="K283" s="82"/>
    </row>
    <row r="285" spans="1:11" ht="21">
      <c r="A285" s="183" t="s">
        <v>10</v>
      </c>
      <c r="B285" s="184"/>
      <c r="C285" s="185" t="s">
        <v>130</v>
      </c>
      <c r="D285" s="186"/>
      <c r="E285" s="186"/>
      <c r="F285" s="186"/>
      <c r="G285" s="186"/>
      <c r="H285" s="186"/>
      <c r="I285" s="186"/>
      <c r="J285" s="187"/>
      <c r="K285" s="82"/>
    </row>
    <row r="286" spans="1:11" ht="21">
      <c r="A286" s="183" t="s">
        <v>10</v>
      </c>
      <c r="B286" s="184"/>
      <c r="C286" s="185" t="s">
        <v>131</v>
      </c>
      <c r="D286" s="186"/>
      <c r="E286" s="186"/>
      <c r="F286" s="186"/>
      <c r="G286" s="186"/>
      <c r="H286" s="186"/>
      <c r="I286" s="186"/>
      <c r="J286" s="187"/>
      <c r="K286" s="82"/>
    </row>
    <row r="287" ht="21" hidden="1"/>
    <row r="289" spans="1:11" ht="21">
      <c r="A289" s="238" t="s">
        <v>123</v>
      </c>
      <c r="B289" s="239"/>
      <c r="C289" s="239"/>
      <c r="D289" s="239"/>
      <c r="E289" s="239"/>
      <c r="F289" s="239"/>
      <c r="G289" s="239"/>
      <c r="H289" s="239"/>
      <c r="I289" s="239"/>
      <c r="J289" s="240"/>
      <c r="K289" s="82"/>
    </row>
    <row r="290" spans="1:11" ht="21">
      <c r="A290" s="238" t="s">
        <v>124</v>
      </c>
      <c r="B290" s="239"/>
      <c r="C290" s="239"/>
      <c r="D290" s="239"/>
      <c r="E290" s="239"/>
      <c r="F290" s="239"/>
      <c r="G290" s="239"/>
      <c r="H290" s="239"/>
      <c r="I290" s="239"/>
      <c r="J290" s="240"/>
      <c r="K290" s="82"/>
    </row>
    <row r="291" spans="1:11" ht="21">
      <c r="A291" s="238" t="s">
        <v>125</v>
      </c>
      <c r="B291" s="239"/>
      <c r="C291" s="239"/>
      <c r="D291" s="239"/>
      <c r="E291" s="239"/>
      <c r="F291" s="239"/>
      <c r="G291" s="239"/>
      <c r="H291" s="239"/>
      <c r="I291" s="239"/>
      <c r="J291" s="240"/>
      <c r="K291" s="82"/>
    </row>
    <row r="292" spans="1:11" ht="21" customHeight="1">
      <c r="A292" s="278" t="s">
        <v>127</v>
      </c>
      <c r="B292" s="279"/>
      <c r="C292" s="279"/>
      <c r="D292" s="279"/>
      <c r="E292" s="279"/>
      <c r="F292" s="279"/>
      <c r="G292" s="279"/>
      <c r="H292" s="279"/>
      <c r="I292" s="279"/>
      <c r="J292" s="279"/>
      <c r="K292" s="116"/>
    </row>
    <row r="293" spans="1:11" ht="14.25" customHeight="1" hidden="1">
      <c r="A293" s="153"/>
      <c r="B293" s="47"/>
      <c r="C293" s="47"/>
      <c r="D293" s="47"/>
      <c r="E293" s="47"/>
      <c r="F293" s="47"/>
      <c r="G293" s="47"/>
      <c r="H293" s="47"/>
      <c r="I293" s="47"/>
      <c r="J293" s="47"/>
      <c r="K293" s="117"/>
    </row>
    <row r="294" spans="1:11" ht="21">
      <c r="A294" s="238" t="s">
        <v>128</v>
      </c>
      <c r="B294" s="239"/>
      <c r="C294" s="239"/>
      <c r="D294" s="239"/>
      <c r="E294" s="239"/>
      <c r="F294" s="239"/>
      <c r="G294" s="239"/>
      <c r="H294" s="239"/>
      <c r="I294" s="239"/>
      <c r="J294" s="240"/>
      <c r="K294" s="82"/>
    </row>
    <row r="295" spans="11:14" s="60" customFormat="1" ht="11.25">
      <c r="K295" s="91"/>
      <c r="L295" s="92"/>
      <c r="N295" s="91"/>
    </row>
    <row r="296" spans="11:14" s="60" customFormat="1" ht="11.25">
      <c r="K296" s="91"/>
      <c r="L296" s="92"/>
      <c r="N296" s="91"/>
    </row>
    <row r="297" spans="1:11" ht="35.25" customHeight="1">
      <c r="A297" s="281" t="s">
        <v>66</v>
      </c>
      <c r="B297" s="281"/>
      <c r="C297" s="281"/>
      <c r="D297" s="281"/>
      <c r="E297" s="281"/>
      <c r="F297" s="281"/>
      <c r="G297" s="281"/>
      <c r="H297" s="281"/>
      <c r="I297" s="281"/>
      <c r="J297" s="281"/>
      <c r="K297" s="31" t="str">
        <f>+MEIPASSDBconversionhideXLS2!K3&amp;""</f>
        <v>FAIL</v>
      </c>
    </row>
  </sheetData>
  <sheetProtection sheet="1" objects="1" scenarios="1"/>
  <mergeCells count="162">
    <mergeCell ref="A38:J38"/>
    <mergeCell ref="A107:K107"/>
    <mergeCell ref="A129:K129"/>
    <mergeCell ref="A146:K146"/>
    <mergeCell ref="A163:K163"/>
    <mergeCell ref="A197:K197"/>
    <mergeCell ref="A68:K69"/>
    <mergeCell ref="A41:B41"/>
    <mergeCell ref="C41:J41"/>
    <mergeCell ref="A43:J43"/>
    <mergeCell ref="A292:J292"/>
    <mergeCell ref="A47:B49"/>
    <mergeCell ref="C47:K49"/>
    <mergeCell ref="A39:J39"/>
    <mergeCell ref="A7:G7"/>
    <mergeCell ref="A9:B11"/>
    <mergeCell ref="C9:K11"/>
    <mergeCell ref="C12:K17"/>
    <mergeCell ref="A18:B18"/>
    <mergeCell ref="C18:K18"/>
    <mergeCell ref="A20:E20"/>
    <mergeCell ref="A22:J22"/>
    <mergeCell ref="C28:K35"/>
    <mergeCell ref="A36:B36"/>
    <mergeCell ref="C36:K36"/>
    <mergeCell ref="A23:J23"/>
    <mergeCell ref="A25:F25"/>
    <mergeCell ref="A27:B27"/>
    <mergeCell ref="C27:K27"/>
    <mergeCell ref="A45:H45"/>
    <mergeCell ref="C50:K55"/>
    <mergeCell ref="A56:B62"/>
    <mergeCell ref="C56:K62"/>
    <mergeCell ref="A64:E64"/>
    <mergeCell ref="A66:B66"/>
    <mergeCell ref="C66:J66"/>
    <mergeCell ref="A89:F89"/>
    <mergeCell ref="A91:B91"/>
    <mergeCell ref="C91:K91"/>
    <mergeCell ref="A70:J70"/>
    <mergeCell ref="A71:J71"/>
    <mergeCell ref="A74:B74"/>
    <mergeCell ref="C74:J74"/>
    <mergeCell ref="A76:K76"/>
    <mergeCell ref="A77:J77"/>
    <mergeCell ref="A108:K108"/>
    <mergeCell ref="A78:J78"/>
    <mergeCell ref="A81:B81"/>
    <mergeCell ref="C81:J81"/>
    <mergeCell ref="A103:B103"/>
    <mergeCell ref="C103:J103"/>
    <mergeCell ref="A83:K84"/>
    <mergeCell ref="A85:J85"/>
    <mergeCell ref="A86:J86"/>
    <mergeCell ref="A104:B104"/>
    <mergeCell ref="C104:J104"/>
    <mergeCell ref="A92:B93"/>
    <mergeCell ref="C92:K93"/>
    <mergeCell ref="A94:B98"/>
    <mergeCell ref="C94:K98"/>
    <mergeCell ref="A101:E101"/>
    <mergeCell ref="A109:J109"/>
    <mergeCell ref="A130:J130"/>
    <mergeCell ref="A131:J131"/>
    <mergeCell ref="A110:J110"/>
    <mergeCell ref="A114:G114"/>
    <mergeCell ref="A116:B118"/>
    <mergeCell ref="C116:K118"/>
    <mergeCell ref="A119:B121"/>
    <mergeCell ref="C119:K121"/>
    <mergeCell ref="A134:F134"/>
    <mergeCell ref="A136:B137"/>
    <mergeCell ref="C136:K137"/>
    <mergeCell ref="A122:B123"/>
    <mergeCell ref="C122:K123"/>
    <mergeCell ref="A125:E125"/>
    <mergeCell ref="A127:B127"/>
    <mergeCell ref="C127:J127"/>
    <mergeCell ref="A147:J147"/>
    <mergeCell ref="A148:J148"/>
    <mergeCell ref="A151:F151"/>
    <mergeCell ref="C138:K139"/>
    <mergeCell ref="A140:B140"/>
    <mergeCell ref="C140:K140"/>
    <mergeCell ref="A142:E142"/>
    <mergeCell ref="A144:B144"/>
    <mergeCell ref="C144:J144"/>
    <mergeCell ref="A153:B154"/>
    <mergeCell ref="C153:K154"/>
    <mergeCell ref="C155:K156"/>
    <mergeCell ref="A157:B157"/>
    <mergeCell ref="C157:K157"/>
    <mergeCell ref="A159:E159"/>
    <mergeCell ref="A194:B194"/>
    <mergeCell ref="C194:J194"/>
    <mergeCell ref="A195:B195"/>
    <mergeCell ref="C195:J195"/>
    <mergeCell ref="A161:B161"/>
    <mergeCell ref="C161:J161"/>
    <mergeCell ref="A164:J164"/>
    <mergeCell ref="C209:K218"/>
    <mergeCell ref="A165:J165"/>
    <mergeCell ref="A168:G168"/>
    <mergeCell ref="A170:B172"/>
    <mergeCell ref="C170:K172"/>
    <mergeCell ref="A173:B181"/>
    <mergeCell ref="C173:K181"/>
    <mergeCell ref="A182:B190"/>
    <mergeCell ref="C182:K190"/>
    <mergeCell ref="A192:E192"/>
    <mergeCell ref="A198:J198"/>
    <mergeCell ref="A199:J199"/>
    <mergeCell ref="A202:J202"/>
    <mergeCell ref="A230:J230"/>
    <mergeCell ref="A232:F232"/>
    <mergeCell ref="A203:J203"/>
    <mergeCell ref="A206:E206"/>
    <mergeCell ref="A208:B208"/>
    <mergeCell ref="C208:K208"/>
    <mergeCell ref="A209:B218"/>
    <mergeCell ref="A234:B235"/>
    <mergeCell ref="C234:L235"/>
    <mergeCell ref="A219:B222"/>
    <mergeCell ref="C219:K222"/>
    <mergeCell ref="A224:E224"/>
    <mergeCell ref="A226:K226"/>
    <mergeCell ref="A227:B227"/>
    <mergeCell ref="C227:J227"/>
    <mergeCell ref="A229:J229"/>
    <mergeCell ref="A273:E273"/>
    <mergeCell ref="A275:B275"/>
    <mergeCell ref="C275:J275"/>
    <mergeCell ref="A276:B276"/>
    <mergeCell ref="C276:J276"/>
    <mergeCell ref="A277:B277"/>
    <mergeCell ref="C277:J277"/>
    <mergeCell ref="C281:J281"/>
    <mergeCell ref="A282:B282"/>
    <mergeCell ref="C282:J282"/>
    <mergeCell ref="A283:B283"/>
    <mergeCell ref="C283:J283"/>
    <mergeCell ref="C236:L241"/>
    <mergeCell ref="A242:B264"/>
    <mergeCell ref="C242:L264"/>
    <mergeCell ref="A265:B271"/>
    <mergeCell ref="C265:L271"/>
    <mergeCell ref="A294:J294"/>
    <mergeCell ref="A297:J297"/>
    <mergeCell ref="A278:B278"/>
    <mergeCell ref="C278:J278"/>
    <mergeCell ref="A279:B279"/>
    <mergeCell ref="C279:J279"/>
    <mergeCell ref="A280:B280"/>
    <mergeCell ref="C280:J280"/>
    <mergeCell ref="A285:B285"/>
    <mergeCell ref="A281:B281"/>
    <mergeCell ref="C285:J285"/>
    <mergeCell ref="A286:B286"/>
    <mergeCell ref="C286:J286"/>
    <mergeCell ref="A289:J289"/>
    <mergeCell ref="A290:J290"/>
    <mergeCell ref="A291:J291"/>
  </mergeCells>
  <conditionalFormatting sqref="K23">
    <cfRule type="expression" priority="86" dxfId="0" stopIfTrue="1">
      <formula>$K$22="NO"</formula>
    </cfRule>
  </conditionalFormatting>
  <conditionalFormatting sqref="K39">
    <cfRule type="expression" priority="85" dxfId="0" stopIfTrue="1">
      <formula>$K$39="NO"</formula>
    </cfRule>
  </conditionalFormatting>
  <conditionalFormatting sqref="K41">
    <cfRule type="expression" priority="83" dxfId="0" stopIfTrue="1">
      <formula>$K$43="YES"</formula>
    </cfRule>
  </conditionalFormatting>
  <conditionalFormatting sqref="K43">
    <cfRule type="expression" priority="82" dxfId="0" stopIfTrue="1">
      <formula>$K$41="YES"</formula>
    </cfRule>
  </conditionalFormatting>
  <conditionalFormatting sqref="K70">
    <cfRule type="expression" priority="77" dxfId="0" stopIfTrue="1">
      <formula>OR($K$66="YES")</formula>
    </cfRule>
  </conditionalFormatting>
  <conditionalFormatting sqref="K71">
    <cfRule type="expression" priority="76" dxfId="0" stopIfTrue="1">
      <formula>OR($K$66="YES",$K$70&gt;$K$71)</formula>
    </cfRule>
  </conditionalFormatting>
  <conditionalFormatting sqref="L70">
    <cfRule type="expression" priority="74" dxfId="0" stopIfTrue="1">
      <formula>OR($L$70&gt;100,$L$70&lt;=60)</formula>
    </cfRule>
  </conditionalFormatting>
  <conditionalFormatting sqref="K77">
    <cfRule type="expression" priority="72" dxfId="0" stopIfTrue="1">
      <formula>OR($K$74="YES")</formula>
    </cfRule>
  </conditionalFormatting>
  <conditionalFormatting sqref="K78">
    <cfRule type="expression" priority="71" dxfId="0" stopIfTrue="1">
      <formula>OR($K$74="YES",$K$77&gt;$K$78)</formula>
    </cfRule>
  </conditionalFormatting>
  <conditionalFormatting sqref="L77">
    <cfRule type="expression" priority="70" dxfId="0" stopIfTrue="1">
      <formula>OR($L$77&gt;100,$L$77&lt;=30)</formula>
    </cfRule>
  </conditionalFormatting>
  <conditionalFormatting sqref="K85">
    <cfRule type="expression" priority="66" dxfId="0" stopIfTrue="1">
      <formula>OR($K$81="YES")</formula>
    </cfRule>
  </conditionalFormatting>
  <conditionalFormatting sqref="K86">
    <cfRule type="expression" priority="65" dxfId="0" stopIfTrue="1">
      <formula>OR($K$81="YES",$K$85&gt;$K$86)</formula>
    </cfRule>
  </conditionalFormatting>
  <conditionalFormatting sqref="L85">
    <cfRule type="expression" priority="64" dxfId="0" stopIfTrue="1">
      <formula>OR($L$85&gt;100,$L$85&lt;=30)</formula>
    </cfRule>
  </conditionalFormatting>
  <conditionalFormatting sqref="L109">
    <cfRule type="expression" priority="60" dxfId="0" stopIfTrue="1">
      <formula>OR($L$109&gt;100,$L$109&lt;=50)</formula>
    </cfRule>
  </conditionalFormatting>
  <conditionalFormatting sqref="K109">
    <cfRule type="expression" priority="57" dxfId="0" stopIfTrue="1">
      <formula>OR($K$104="YES",$K$103="YES")</formula>
    </cfRule>
  </conditionalFormatting>
  <conditionalFormatting sqref="K110">
    <cfRule type="expression" priority="56" dxfId="0" stopIfTrue="1">
      <formula>OR($K$104="YES",$K$109&gt;$K$110,$K$103="YES")</formula>
    </cfRule>
  </conditionalFormatting>
  <conditionalFormatting sqref="K130">
    <cfRule type="expression" priority="52" dxfId="0" stopIfTrue="1">
      <formula>OR($K$127="YES")</formula>
    </cfRule>
  </conditionalFormatting>
  <conditionalFormatting sqref="K131">
    <cfRule type="expression" priority="51" dxfId="0" stopIfTrue="1">
      <formula>OR($K$127="YES",$K$130&gt;$K$131)</formula>
    </cfRule>
  </conditionalFormatting>
  <conditionalFormatting sqref="K147">
    <cfRule type="expression" priority="48" dxfId="0" stopIfTrue="1">
      <formula>OR($K$144="YES")</formula>
    </cfRule>
  </conditionalFormatting>
  <conditionalFormatting sqref="K148">
    <cfRule type="expression" priority="47" dxfId="0" stopIfTrue="1">
      <formula>OR($K$144="YES",$K$147&gt;$K$148)</formula>
    </cfRule>
  </conditionalFormatting>
  <conditionalFormatting sqref="K164">
    <cfRule type="expression" priority="44" dxfId="0" stopIfTrue="1">
      <formula>OR($K$161="YES")</formula>
    </cfRule>
  </conditionalFormatting>
  <conditionalFormatting sqref="K165">
    <cfRule type="expression" priority="43" dxfId="0" stopIfTrue="1">
      <formula>OR($K$161="YES",$K$164&gt;$K$165)</formula>
    </cfRule>
  </conditionalFormatting>
  <conditionalFormatting sqref="L164">
    <cfRule type="expression" priority="42" dxfId="0" stopIfTrue="1">
      <formula>OR($L$164&gt;100,$L$164&lt;=50)</formula>
    </cfRule>
  </conditionalFormatting>
  <conditionalFormatting sqref="K194">
    <cfRule type="expression" priority="41" dxfId="0" stopIfTrue="1">
      <formula>OR($L$198&gt;50)</formula>
    </cfRule>
  </conditionalFormatting>
  <conditionalFormatting sqref="K198">
    <cfRule type="expression" priority="38" dxfId="0" stopIfTrue="1">
      <formula>OR($K$194="YES")</formula>
    </cfRule>
  </conditionalFormatting>
  <conditionalFormatting sqref="K202">
    <cfRule type="expression" priority="37" dxfId="0" stopIfTrue="1">
      <formula>OR($K$195="YES")</formula>
    </cfRule>
  </conditionalFormatting>
  <conditionalFormatting sqref="K199">
    <cfRule type="expression" priority="36" dxfId="0" stopIfTrue="1">
      <formula>OR($K$194="YES",$K$198&gt;$K$199)</formula>
    </cfRule>
  </conditionalFormatting>
  <conditionalFormatting sqref="K203">
    <cfRule type="expression" priority="35" dxfId="0" stopIfTrue="1">
      <formula>OR($K$195="YES",$K$202&gt;$K$203)</formula>
    </cfRule>
  </conditionalFormatting>
  <conditionalFormatting sqref="L198">
    <cfRule type="expression" priority="34" dxfId="0" stopIfTrue="1">
      <formula>OR($L$198&gt;100,$L$198&lt;=50)</formula>
    </cfRule>
  </conditionalFormatting>
  <conditionalFormatting sqref="L202">
    <cfRule type="expression" priority="33" dxfId="0" stopIfTrue="1">
      <formula>OR($L$202&gt;100,$K$202&lt;1)</formula>
    </cfRule>
  </conditionalFormatting>
  <conditionalFormatting sqref="K230">
    <cfRule type="expression" priority="30" dxfId="0" stopIfTrue="1">
      <formula>OR($K$227="YES")</formula>
    </cfRule>
  </conditionalFormatting>
  <conditionalFormatting sqref="K289">
    <cfRule type="expression" priority="25" dxfId="0" stopIfTrue="1">
      <formula>OR($K$275="YES",$K$276="YES",$K$277="YES")</formula>
    </cfRule>
  </conditionalFormatting>
  <conditionalFormatting sqref="K285">
    <cfRule type="expression" priority="21" dxfId="0" stopIfTrue="1">
      <formula>OR($K$279="YES",$K$280="YES",$K$278="YES",$K$290="YES")</formula>
    </cfRule>
  </conditionalFormatting>
  <conditionalFormatting sqref="K290">
    <cfRule type="expression" priority="20" dxfId="0" stopIfTrue="1">
      <formula>OR($K$279="YES",$K$280="YES",$K$285="YES",$K$278="YES")</formula>
    </cfRule>
  </conditionalFormatting>
  <conditionalFormatting sqref="K286">
    <cfRule type="expression" priority="16" dxfId="0" stopIfTrue="1">
      <formula>OR($K$281="YES",$K$282="YES",$K$283="YES",$K$291="YES",$K$294="YES")</formula>
    </cfRule>
  </conditionalFormatting>
  <conditionalFormatting sqref="K291">
    <cfRule type="expression" priority="15" dxfId="0" stopIfTrue="1">
      <formula>OR($K$281="YES",$K$282="YES",$K$283="YES",$K$286="YES")</formula>
    </cfRule>
  </conditionalFormatting>
  <conditionalFormatting sqref="L130">
    <cfRule type="expression" priority="14" dxfId="0" stopIfTrue="1">
      <formula>OR($L$130&gt;100,$L$130&lt;=10)</formula>
    </cfRule>
  </conditionalFormatting>
  <conditionalFormatting sqref="L147">
    <cfRule type="expression" priority="13" dxfId="0" stopIfTrue="1">
      <formula>OR($L$147&gt;100,$L$147&lt;=10)</formula>
    </cfRule>
  </conditionalFormatting>
  <conditionalFormatting sqref="K297">
    <cfRule type="expression" priority="12" dxfId="326" stopIfTrue="1">
      <formula>OR($K$297="PASS")</formula>
    </cfRule>
  </conditionalFormatting>
  <conditionalFormatting sqref="K66">
    <cfRule type="expression" priority="142" dxfId="0" stopIfTrue="1">
      <formula>OR($L$70&gt;60)</formula>
    </cfRule>
  </conditionalFormatting>
  <conditionalFormatting sqref="K81">
    <cfRule type="expression" priority="143" dxfId="0" stopIfTrue="1">
      <formula>OR($L$85&gt;30)</formula>
    </cfRule>
  </conditionalFormatting>
  <conditionalFormatting sqref="K74">
    <cfRule type="expression" priority="144" dxfId="0" stopIfTrue="1">
      <formula>OR($L$77&gt;30)</formula>
    </cfRule>
  </conditionalFormatting>
  <conditionalFormatting sqref="K103">
    <cfRule type="expression" priority="147" dxfId="0" stopIfTrue="1">
      <formula>OR($K$104="YES",$L$109&gt;50)</formula>
    </cfRule>
  </conditionalFormatting>
  <conditionalFormatting sqref="K104">
    <cfRule type="expression" priority="149" dxfId="0" stopIfTrue="1">
      <formula>OR($L$109&gt;50,$K$103="YES")</formula>
    </cfRule>
  </conditionalFormatting>
  <conditionalFormatting sqref="K127">
    <cfRule type="expression" priority="150" dxfId="0" stopIfTrue="1">
      <formula>OR($L$130&gt;10)</formula>
    </cfRule>
  </conditionalFormatting>
  <conditionalFormatting sqref="K144">
    <cfRule type="expression" priority="151" dxfId="0" stopIfTrue="1">
      <formula>OR($L$147&gt;10)</formula>
    </cfRule>
  </conditionalFormatting>
  <conditionalFormatting sqref="K161">
    <cfRule type="expression" priority="152" dxfId="0" stopIfTrue="1">
      <formula>OR($L$164&gt;50)</formula>
    </cfRule>
  </conditionalFormatting>
  <conditionalFormatting sqref="K195">
    <cfRule type="expression" priority="153" dxfId="0" stopIfTrue="1">
      <formula>OR($K$202&gt;=1)</formula>
    </cfRule>
  </conditionalFormatting>
  <conditionalFormatting sqref="K227">
    <cfRule type="expression" priority="154" dxfId="0" stopIfTrue="1">
      <formula>OR($K$230="YES")</formula>
    </cfRule>
  </conditionalFormatting>
  <conditionalFormatting sqref="K275">
    <cfRule type="expression" priority="155" dxfId="0" stopIfTrue="1">
      <formula>OR($K$276="YES",$K$277="YES",$K$289="YES")</formula>
    </cfRule>
  </conditionalFormatting>
  <conditionalFormatting sqref="K276">
    <cfRule type="expression" priority="156" dxfId="0" stopIfTrue="1">
      <formula>OR($K$275="YES",$K$277="YES",$K$289="YES")</formula>
    </cfRule>
  </conditionalFormatting>
  <conditionalFormatting sqref="K277">
    <cfRule type="expression" priority="157" dxfId="0" stopIfTrue="1">
      <formula>OR($K$275="YES",$K$276="YES",$K$289="YES")</formula>
    </cfRule>
  </conditionalFormatting>
  <conditionalFormatting sqref="K278">
    <cfRule type="expression" priority="158" dxfId="0" stopIfTrue="1">
      <formula>OR($K$279="YES",$K$280="YES",$K$285="YES",$K$290="YES")</formula>
    </cfRule>
  </conditionalFormatting>
  <conditionalFormatting sqref="K279">
    <cfRule type="expression" priority="159" dxfId="0" stopIfTrue="1">
      <formula>OR($K$278="YES",$K$280="YES",$K$285="YES",$K$290="YES")</formula>
    </cfRule>
  </conditionalFormatting>
  <conditionalFormatting sqref="K280">
    <cfRule type="expression" priority="160" dxfId="0" stopIfTrue="1">
      <formula>OR($K$279="YES",$K$278="YES",$K$285="YES",$K$290="YES")</formula>
    </cfRule>
  </conditionalFormatting>
  <conditionalFormatting sqref="K281">
    <cfRule type="expression" priority="161" dxfId="0" stopIfTrue="1">
      <formula>OR($K$282="YES",$K$283="YES",$K$286="YES",$K$291="YES",$K$294="YES")</formula>
    </cfRule>
  </conditionalFormatting>
  <conditionalFormatting sqref="K282">
    <cfRule type="expression" priority="162" dxfId="0" stopIfTrue="1">
      <formula>OR($K$281="YES",$K$283="YES",$K$286="YES",$K$291="YES",$K$294="YES")</formula>
    </cfRule>
  </conditionalFormatting>
  <conditionalFormatting sqref="K283">
    <cfRule type="expression" priority="163" dxfId="0" stopIfTrue="1">
      <formula>OR($K$281="YES",$K$282="YES",$K$286="YES",$K$291="YES",$K$294="YES")</formula>
    </cfRule>
  </conditionalFormatting>
  <conditionalFormatting sqref="N7">
    <cfRule type="expression" priority="11" dxfId="327" stopIfTrue="1">
      <formula>$N$7="FAIL"</formula>
    </cfRule>
  </conditionalFormatting>
  <conditionalFormatting sqref="N25">
    <cfRule type="expression" priority="10" dxfId="327" stopIfTrue="1">
      <formula>$N$25="FAIL"</formula>
    </cfRule>
  </conditionalFormatting>
  <conditionalFormatting sqref="N45">
    <cfRule type="expression" priority="9" dxfId="327" stopIfTrue="1">
      <formula>$N$45="FAIL"</formula>
    </cfRule>
  </conditionalFormatting>
  <conditionalFormatting sqref="N89">
    <cfRule type="expression" priority="8" dxfId="327" stopIfTrue="1">
      <formula>$N$89="FAIL"</formula>
    </cfRule>
  </conditionalFormatting>
  <conditionalFormatting sqref="N114">
    <cfRule type="expression" priority="7" dxfId="327" stopIfTrue="1">
      <formula>$N$114="FAIL"</formula>
    </cfRule>
  </conditionalFormatting>
  <conditionalFormatting sqref="N134">
    <cfRule type="expression" priority="6" dxfId="327" stopIfTrue="1">
      <formula>$N$134="FAIL"</formula>
    </cfRule>
  </conditionalFormatting>
  <conditionalFormatting sqref="N151">
    <cfRule type="expression" priority="5" dxfId="327" stopIfTrue="1">
      <formula>$N$151="FAIL"</formula>
    </cfRule>
  </conditionalFormatting>
  <conditionalFormatting sqref="N168">
    <cfRule type="expression" priority="4" dxfId="327" stopIfTrue="1">
      <formula>$N$168="FAIL"</formula>
    </cfRule>
  </conditionalFormatting>
  <conditionalFormatting sqref="N206">
    <cfRule type="expression" priority="3" dxfId="327" stopIfTrue="1">
      <formula>$N$206="FAIL"</formula>
    </cfRule>
  </conditionalFormatting>
  <conditionalFormatting sqref="N232">
    <cfRule type="expression" priority="2" dxfId="327" stopIfTrue="1">
      <formula>$N$232="FAIL"</formula>
    </cfRule>
  </conditionalFormatting>
  <conditionalFormatting sqref="K294">
    <cfRule type="expression" priority="1" dxfId="0" stopIfTrue="1">
      <formula>OR($K$281="YES",$K$282="YES",$K$283="YES",$K$286="YES")</formula>
    </cfRule>
  </conditionalFormatting>
  <dataValidations count="13">
    <dataValidation type="list" allowBlank="1" showInputMessage="1" showErrorMessage="1" sqref="K287 K196 K231">
      <formula1>Measures2!#REF!</formula1>
    </dataValidation>
    <dataValidation type="list" allowBlank="1" showInputMessage="1" showErrorMessage="1" sqref="K294">
      <formula1>"Yes,No"</formula1>
    </dataValidation>
    <dataValidation allowBlank="1" showInputMessage="1" showErrorMessage="1" error="Please validate threshold percentage" sqref="L85 L130 L147 L164 L198 L202"/>
    <dataValidation type="whole" allowBlank="1" showInputMessage="1" showErrorMessage="1" error="Please enter only whole numbers" sqref="K70 K77 K85 K109 K130 K147 K164 K198 K202">
      <formula1>0</formula1>
      <formula2>999999999999</formula2>
    </dataValidation>
    <dataValidation type="list" allowBlank="1" showInputMessage="1" showErrorMessage="1" sqref="K22 K41 K66 K43 K74 K81 K103:K104 K127 K144 K161 K194:K195 K227 K230 K275:K283 K289:K291 K39 K285:K286">
      <formula1>"Yes,No"</formula1>
    </dataValidation>
    <dataValidation type="date" allowBlank="1" showInputMessage="1" showErrorMessage="1" error="Please enter valid dates only for security risk analysis." sqref="K23">
      <formula1>42005</formula1>
      <formula2>43100</formula2>
    </dataValidation>
    <dataValidation type="custom" allowBlank="1" showInputMessage="1" showErrorMessage="1" error="Denominator should be greater than or equal to Numerator." sqref="K71">
      <formula1>SUM(K71)&gt;=K70</formula1>
    </dataValidation>
    <dataValidation type="custom" allowBlank="1" showInputMessage="1" showErrorMessage="1" error="Denominator should be greater than or equal to Numerator." sqref="K78">
      <formula1>SUM(K78)&gt;=K77</formula1>
    </dataValidation>
    <dataValidation type="custom" allowBlank="1" showInputMessage="1" showErrorMessage="1" error="Denominator should be greater than or equal to Numerator." sqref="K86">
      <formula1>SUM(K86)&gt;=K85</formula1>
    </dataValidation>
    <dataValidation type="custom" allowBlank="1" showInputMessage="1" showErrorMessage="1" error="Denominator should be greater than or equal to Numerator." sqref="K110">
      <formula1>SUM(K110&gt;=K109)</formula1>
    </dataValidation>
    <dataValidation type="custom" allowBlank="1" showInputMessage="1" showErrorMessage="1" error="Denominator should be greater than or equal to Numerator." sqref="K131">
      <formula1>SUM(K131)&gt;=K130</formula1>
    </dataValidation>
    <dataValidation type="custom" allowBlank="1" showInputMessage="1" showErrorMessage="1" error="Denominator should be greater than or equal to Numerator." sqref="K203 K199 K165">
      <formula1>SUM(K203)&gt;=K202</formula1>
    </dataValidation>
    <dataValidation type="custom" allowBlank="1" showInputMessage="1" showErrorMessage="1" error="Denominator should be greater than or equal to Numerator." sqref="K148">
      <formula1>SUM(K148)&gt;=K147</formula1>
    </dataValidation>
  </dataValidations>
  <printOptions/>
  <pageMargins left="0.7" right="0.7" top="0.75" bottom="0.75" header="0.3" footer="0.3"/>
  <pageSetup horizontalDpi="600" verticalDpi="600" orientation="portrait" scale="48" r:id="rId2"/>
  <headerFooter>
    <oddFooter>&amp;C&amp;16Measures2&amp;R&amp;16&amp;P of &amp;N</oddFooter>
  </headerFooter>
  <rowBreaks count="4" manualBreakCount="4">
    <brk id="55" max="13" man="1"/>
    <brk id="113" max="13" man="1"/>
    <brk id="167" max="13" man="1"/>
    <brk id="231" max="13" man="1"/>
  </rowBreaks>
  <drawing r:id="rId1"/>
</worksheet>
</file>

<file path=xl/worksheets/sheet7.xml><?xml version="1.0" encoding="utf-8"?>
<worksheet xmlns="http://schemas.openxmlformats.org/spreadsheetml/2006/main" xmlns:r="http://schemas.openxmlformats.org/officeDocument/2006/relationships">
  <sheetPr codeName="Sheet6"/>
  <dimension ref="A1:K85"/>
  <sheetViews>
    <sheetView zoomScalePageLayoutView="0" workbookViewId="0" topLeftCell="A1">
      <selection activeCell="A1" sqref="A1"/>
    </sheetView>
  </sheetViews>
  <sheetFormatPr defaultColWidth="9.140625" defaultRowHeight="15"/>
  <cols>
    <col min="1" max="1" width="11.140625" style="22" customWidth="1"/>
    <col min="2" max="2" width="11.57421875" style="22" customWidth="1"/>
    <col min="3" max="3" width="12.00390625" style="22" customWidth="1"/>
    <col min="4" max="4" width="63.00390625" style="22" customWidth="1"/>
    <col min="5" max="5" width="10.00390625" style="22" bestFit="1" customWidth="1"/>
    <col min="6" max="6" width="15.7109375" style="22" customWidth="1"/>
    <col min="7" max="7" width="12.00390625" style="22" customWidth="1"/>
    <col min="8" max="8" width="10.7109375" style="22" customWidth="1"/>
    <col min="9" max="9" width="13.28125" style="22" hidden="1" customWidth="1"/>
    <col min="10" max="10" width="12.00390625" style="22" customWidth="1"/>
    <col min="11" max="11" width="11.57421875" style="22" hidden="1" customWidth="1"/>
    <col min="12" max="16384" width="9.140625" style="22" customWidth="1"/>
  </cols>
  <sheetData>
    <row r="1" spans="1:11" ht="45">
      <c r="A1" s="30" t="s">
        <v>43</v>
      </c>
      <c r="B1" s="30" t="s">
        <v>45</v>
      </c>
      <c r="C1" s="30" t="s">
        <v>44</v>
      </c>
      <c r="D1" s="30" t="s">
        <v>68</v>
      </c>
      <c r="E1" s="30" t="s">
        <v>134</v>
      </c>
      <c r="F1" s="30" t="s">
        <v>62</v>
      </c>
      <c r="G1" s="30" t="s">
        <v>63</v>
      </c>
      <c r="H1" s="30" t="s">
        <v>136</v>
      </c>
      <c r="I1" s="30" t="s">
        <v>64</v>
      </c>
      <c r="J1" s="30" t="s">
        <v>65</v>
      </c>
      <c r="K1" s="30" t="s">
        <v>67</v>
      </c>
    </row>
    <row r="2" spans="1:11" ht="42">
      <c r="A2" s="26">
        <f>+'Federal Information'!E10&amp;""</f>
      </c>
      <c r="B2" s="26">
        <f>+'Federal Information'!E12&amp;""</f>
      </c>
      <c r="C2" s="26">
        <f>+'Federal Information'!E13&amp;""</f>
      </c>
      <c r="D2" s="23" t="s">
        <v>69</v>
      </c>
      <c r="E2" s="26"/>
      <c r="F2" s="26"/>
      <c r="G2" s="26"/>
      <c r="H2" s="26"/>
      <c r="I2" s="26"/>
      <c r="J2" s="26"/>
      <c r="K2" s="26"/>
    </row>
    <row r="3" spans="1:11" ht="15">
      <c r="A3" s="22">
        <f>+'Federal Information'!E10&amp;""</f>
      </c>
      <c r="B3" s="22">
        <f>+'Federal Information'!E12&amp;""</f>
      </c>
      <c r="C3" s="22">
        <f>+'Federal Information'!E13&amp;""</f>
      </c>
      <c r="D3" s="24" t="s">
        <v>137</v>
      </c>
      <c r="E3" s="25">
        <v>31300</v>
      </c>
      <c r="F3" s="26"/>
      <c r="G3" s="26"/>
      <c r="J3" s="22" t="str">
        <f>IF(G5="YES","PASS","FAIL")</f>
        <v>FAIL</v>
      </c>
      <c r="K3" s="22" t="str">
        <f>IF(AND(J3="PASS",J7="PASS",J14="PASS",J28="PASS",J35="PASS",J41="PASS",J47="PASS",J53="PASS",J63="PASS",J67="PASS"),"PASS","FAIL")</f>
        <v>FAIL</v>
      </c>
    </row>
    <row r="4" spans="1:8" ht="15">
      <c r="A4" s="22">
        <f>+'Federal Information'!E10&amp;""</f>
      </c>
      <c r="B4" s="22">
        <f>+'Federal Information'!E12&amp;""</f>
      </c>
      <c r="C4" s="22">
        <f>+'Federal Information'!E13&amp;""</f>
      </c>
      <c r="D4" s="24" t="s">
        <v>136</v>
      </c>
      <c r="E4" s="25">
        <v>31200</v>
      </c>
      <c r="F4" s="26"/>
      <c r="G4" s="26"/>
      <c r="H4" s="22">
        <f>IF(OR(G5="Yes"),"PASS","")</f>
      </c>
    </row>
    <row r="5" spans="1:9" ht="15">
      <c r="A5" s="22">
        <f>+'Federal Information'!E10&amp;""</f>
      </c>
      <c r="B5" s="22">
        <f>+'Federal Information'!E12&amp;""</f>
      </c>
      <c r="C5" s="22">
        <f>+'Federal Information'!E13&amp;""</f>
      </c>
      <c r="D5" s="24" t="s">
        <v>135</v>
      </c>
      <c r="E5" s="25">
        <v>31100</v>
      </c>
      <c r="F5" s="27"/>
      <c r="G5" s="26">
        <f>+Measures2!K22&amp;""</f>
      </c>
      <c r="I5" s="22">
        <f>IF(G5="YES","PASS","")</f>
      </c>
    </row>
    <row r="6" spans="1:7" ht="21">
      <c r="A6" s="22">
        <f>+'Federal Information'!E10&amp;""</f>
      </c>
      <c r="B6" s="22">
        <f>+'Federal Information'!E12&amp;""</f>
      </c>
      <c r="C6" s="22">
        <f>+'Federal Information'!E13&amp;""</f>
      </c>
      <c r="D6" s="23" t="s">
        <v>47</v>
      </c>
      <c r="E6" s="23"/>
      <c r="F6" s="23"/>
      <c r="G6" s="23"/>
    </row>
    <row r="7" spans="1:10" ht="15">
      <c r="A7" s="22">
        <f>+'Federal Information'!E10&amp;""</f>
      </c>
      <c r="B7" s="22">
        <f>+'Federal Information'!E12&amp;""</f>
      </c>
      <c r="C7" s="22">
        <f>+'Federal Information'!E13&amp;""</f>
      </c>
      <c r="D7" s="24" t="s">
        <v>137</v>
      </c>
      <c r="E7" s="25">
        <v>32300</v>
      </c>
      <c r="F7" s="27"/>
      <c r="G7" s="27"/>
      <c r="J7" s="22" t="str">
        <f>IF(AND(OR(I9="PASS"),AND(OR(I11="PASS",I12="PASS"))),"PASS","FAIL")</f>
        <v>FAIL</v>
      </c>
    </row>
    <row r="8" spans="1:8" ht="15">
      <c r="A8" s="22">
        <f>+'Federal Information'!E10&amp;""</f>
      </c>
      <c r="B8" s="22">
        <f>+'Federal Information'!E12&amp;""</f>
      </c>
      <c r="C8" s="22">
        <f>+'Federal Information'!E13&amp;""</f>
      </c>
      <c r="D8" s="24" t="s">
        <v>136</v>
      </c>
      <c r="E8" s="25">
        <v>32200</v>
      </c>
      <c r="F8" s="27"/>
      <c r="G8" s="26"/>
      <c r="H8" s="22">
        <f>IF(OR(G9="Yes"),"PASS","")</f>
      </c>
    </row>
    <row r="9" spans="1:9" ht="15">
      <c r="A9" s="22">
        <f>+'Federal Information'!E10&amp;""</f>
      </c>
      <c r="B9" s="22">
        <f>+'Federal Information'!E12&amp;""</f>
      </c>
      <c r="C9" s="22">
        <f>+'Federal Information'!E13&amp;""</f>
      </c>
      <c r="D9" s="24" t="s">
        <v>135</v>
      </c>
      <c r="E9" s="25">
        <v>32100</v>
      </c>
      <c r="F9" s="27"/>
      <c r="G9" s="26">
        <f>+Measures2!K39&amp;""</f>
      </c>
      <c r="I9" s="22">
        <f>IF(G9="YES","PASS","")</f>
      </c>
    </row>
    <row r="10" spans="1:8" ht="15">
      <c r="A10" s="22">
        <f>+'Federal Information'!E10&amp;""</f>
      </c>
      <c r="B10" s="22">
        <f>+'Federal Information'!E12&amp;""</f>
      </c>
      <c r="C10" s="22">
        <f>+'Federal Information'!E13&amp;""</f>
      </c>
      <c r="D10" s="24" t="s">
        <v>136</v>
      </c>
      <c r="E10" s="25">
        <v>32101</v>
      </c>
      <c r="F10" s="27"/>
      <c r="G10" s="26"/>
      <c r="H10" s="22">
        <f>IF(OR(G11="Yes",G12="Yes"),"PASS","")</f>
      </c>
    </row>
    <row r="11" spans="1:9" ht="15">
      <c r="A11" s="22">
        <f>+'Federal Information'!E10&amp;""</f>
      </c>
      <c r="B11" s="22">
        <f>+'Federal Information'!E12&amp;""</f>
      </c>
      <c r="C11" s="22">
        <f>+'Federal Information'!E13&amp;""</f>
      </c>
      <c r="D11" s="24" t="s">
        <v>135</v>
      </c>
      <c r="E11" s="25">
        <v>32102</v>
      </c>
      <c r="F11" s="27"/>
      <c r="G11" s="26">
        <f>+Measures2!K41&amp;""</f>
      </c>
      <c r="I11" s="22">
        <f>IF(G11="YES","PASS","")&amp;""</f>
      </c>
    </row>
    <row r="12" spans="1:9" ht="15">
      <c r="A12" s="22">
        <f>+'Federal Information'!E10&amp;""</f>
      </c>
      <c r="B12" s="22">
        <f>+'Federal Information'!E12&amp;""</f>
      </c>
      <c r="C12" s="22">
        <f>+'Federal Information'!E13&amp;""</f>
      </c>
      <c r="D12" s="24" t="s">
        <v>135</v>
      </c>
      <c r="E12" s="25">
        <v>32103</v>
      </c>
      <c r="F12" s="27"/>
      <c r="G12" s="27">
        <f>+Measures2!K43&amp;""</f>
      </c>
      <c r="I12" s="22">
        <f>IF(G12="YES","PASS","")</f>
      </c>
    </row>
    <row r="13" spans="1:7" ht="42">
      <c r="A13" s="22">
        <f>+'Federal Information'!E10&amp;""</f>
      </c>
      <c r="B13" s="22">
        <f>+'Federal Information'!E12&amp;""</f>
      </c>
      <c r="C13" s="22">
        <f>+'Federal Information'!E13&amp;""</f>
      </c>
      <c r="D13" s="23" t="s">
        <v>48</v>
      </c>
      <c r="E13" s="23"/>
      <c r="F13" s="27"/>
      <c r="G13" s="27"/>
    </row>
    <row r="14" spans="1:10" ht="15">
      <c r="A14" s="22">
        <f>+'Federal Information'!E10&amp;""</f>
      </c>
      <c r="B14" s="22">
        <f>+'Federal Information'!E12&amp;""</f>
      </c>
      <c r="C14" s="22">
        <f>+'Federal Information'!E13&amp;""</f>
      </c>
      <c r="D14" s="24" t="s">
        <v>137</v>
      </c>
      <c r="E14" s="25">
        <v>33300</v>
      </c>
      <c r="F14" s="28"/>
      <c r="G14" s="27"/>
      <c r="J14" s="22" t="str">
        <f>IF(AND(OR(I16="PASS"),AND(OR(I20="PASS")),AND(OR(I24="PASS"))),"PASS","FAIL")</f>
        <v>FAIL</v>
      </c>
    </row>
    <row r="15" spans="1:8" ht="15">
      <c r="A15" s="22">
        <f>+'Federal Information'!E10&amp;""</f>
      </c>
      <c r="B15" s="22">
        <f>+'Federal Information'!E12&amp;""</f>
      </c>
      <c r="C15" s="22">
        <f>+'Federal Information'!E13&amp;""</f>
      </c>
      <c r="D15" s="24" t="s">
        <v>136</v>
      </c>
      <c r="E15" s="25">
        <v>33200</v>
      </c>
      <c r="F15" s="26"/>
      <c r="G15" s="26"/>
      <c r="H15" s="22">
        <f>IF(OR(G16="Yes"),"PASS","")</f>
      </c>
    </row>
    <row r="16" spans="1:9" ht="15">
      <c r="A16" s="22">
        <f>+'Federal Information'!E10&amp;""</f>
      </c>
      <c r="B16" s="22">
        <f>+'Federal Information'!E12&amp;""</f>
      </c>
      <c r="C16" s="22">
        <f>+'Federal Information'!E13&amp;""</f>
      </c>
      <c r="D16" s="24" t="s">
        <v>135</v>
      </c>
      <c r="E16" s="25">
        <v>33100</v>
      </c>
      <c r="F16" s="26"/>
      <c r="G16" s="26">
        <f>+Measures2!K66&amp;""</f>
      </c>
      <c r="H16" s="51" t="str">
        <f>+Measures2!L70&amp;""</f>
        <v>0</v>
      </c>
      <c r="I16" s="22">
        <f>IF((OR(G16="YES",Measures2!L70&gt;60)),"PASS","")</f>
      </c>
    </row>
    <row r="17" spans="1:6" ht="15">
      <c r="A17" s="22">
        <f>+'Federal Information'!E10&amp;""</f>
      </c>
      <c r="B17" s="22">
        <f>+'Federal Information'!E12&amp;""</f>
      </c>
      <c r="C17" s="22">
        <f>+'Federal Information'!E13&amp;""</f>
      </c>
      <c r="D17" s="24" t="s">
        <v>138</v>
      </c>
      <c r="E17" s="25">
        <v>33101</v>
      </c>
      <c r="F17" s="26">
        <f>+Measures2!K70&amp;""</f>
      </c>
    </row>
    <row r="18" spans="1:6" ht="15">
      <c r="A18" s="22">
        <f>+'Federal Information'!E10&amp;""</f>
      </c>
      <c r="B18" s="22">
        <f>+'Federal Information'!E12&amp;""</f>
      </c>
      <c r="C18" s="22">
        <f>+'Federal Information'!E13&amp;""</f>
      </c>
      <c r="D18" s="24" t="s">
        <v>138</v>
      </c>
      <c r="E18" s="25">
        <v>33102</v>
      </c>
      <c r="F18" s="26">
        <f>+Measures2!K71&amp;""</f>
      </c>
    </row>
    <row r="19" spans="1:8" ht="15">
      <c r="A19" s="22">
        <f>+'Federal Information'!E10&amp;""</f>
      </c>
      <c r="B19" s="22">
        <f>+'Federal Information'!E12&amp;""</f>
      </c>
      <c r="C19" s="22">
        <f>+'Federal Information'!E13&amp;""</f>
      </c>
      <c r="D19" s="24" t="s">
        <v>136</v>
      </c>
      <c r="E19" s="25">
        <v>33201</v>
      </c>
      <c r="F19" s="26"/>
      <c r="G19" s="26"/>
      <c r="H19" s="22">
        <f>IF(OR(G20="Yes"),"PASS","")</f>
      </c>
    </row>
    <row r="20" spans="1:9" ht="15">
      <c r="A20" s="22">
        <f>+'Federal Information'!E10&amp;""</f>
      </c>
      <c r="B20" s="22">
        <f>+'Federal Information'!E12&amp;""</f>
      </c>
      <c r="C20" s="22">
        <f>+'Federal Information'!E13&amp;""</f>
      </c>
      <c r="D20" s="24" t="s">
        <v>135</v>
      </c>
      <c r="E20" s="25">
        <v>33103</v>
      </c>
      <c r="G20" s="26">
        <f>+Measures2!K74&amp;""</f>
      </c>
      <c r="H20" s="51" t="str">
        <f>+Measures2!L77&amp;""</f>
        <v>0</v>
      </c>
      <c r="I20" s="22">
        <f>IF((OR(G20="YES",Measures2!L77&gt;30)),"PASS","")</f>
      </c>
    </row>
    <row r="21" spans="1:7" ht="15">
      <c r="A21" s="22">
        <f>+'Federal Information'!E10&amp;""</f>
      </c>
      <c r="B21" s="22">
        <f>+'Federal Information'!E12&amp;""</f>
      </c>
      <c r="C21" s="22">
        <f>+'Federal Information'!E13&amp;""</f>
      </c>
      <c r="D21" s="24" t="s">
        <v>138</v>
      </c>
      <c r="E21" s="25">
        <v>33104</v>
      </c>
      <c r="F21" s="26">
        <f>+Measures2!K77&amp;""</f>
      </c>
      <c r="G21" s="26"/>
    </row>
    <row r="22" spans="1:7" ht="15">
      <c r="A22" s="22">
        <f>+'Federal Information'!E10&amp;""</f>
      </c>
      <c r="B22" s="22">
        <f>+'Federal Information'!E12&amp;""</f>
      </c>
      <c r="C22" s="22">
        <f>+'Federal Information'!E13&amp;""</f>
      </c>
      <c r="D22" s="24" t="s">
        <v>138</v>
      </c>
      <c r="E22" s="25">
        <v>33105</v>
      </c>
      <c r="F22" s="26">
        <f>+Measures2!K78&amp;""</f>
      </c>
      <c r="G22" s="26"/>
    </row>
    <row r="23" spans="1:8" ht="15">
      <c r="A23" s="22">
        <f>+'Federal Information'!E10&amp;""</f>
      </c>
      <c r="B23" s="22">
        <f>+'Federal Information'!E12&amp;""</f>
      </c>
      <c r="C23" s="22">
        <f>+'Federal Information'!E13&amp;""</f>
      </c>
      <c r="D23" s="24" t="s">
        <v>136</v>
      </c>
      <c r="E23" s="25">
        <v>33202</v>
      </c>
      <c r="F23" s="26"/>
      <c r="G23" s="26"/>
      <c r="H23" s="22">
        <f>IF(OR(G24="Yes"),"PASS","")</f>
      </c>
    </row>
    <row r="24" spans="1:9" ht="15">
      <c r="A24" s="22">
        <f>+'Federal Information'!E10&amp;""</f>
      </c>
      <c r="B24" s="22">
        <f>+'Federal Information'!E12&amp;""</f>
      </c>
      <c r="C24" s="22">
        <f>+'Federal Information'!E13&amp;""</f>
      </c>
      <c r="D24" s="24" t="s">
        <v>135</v>
      </c>
      <c r="E24" s="25">
        <v>33106</v>
      </c>
      <c r="G24" s="26">
        <f>+Measures2!K81&amp;""</f>
      </c>
      <c r="H24" s="51" t="str">
        <f>+Measures2!L85&amp;""</f>
        <v>0</v>
      </c>
      <c r="I24" s="22">
        <f>IF((OR(G24="YES",Measures2!L85&gt;30)),"PASS","")</f>
      </c>
    </row>
    <row r="25" spans="1:7" ht="15">
      <c r="A25" s="22">
        <f>+'Federal Information'!E10&amp;""</f>
      </c>
      <c r="B25" s="22">
        <f>+'Federal Information'!E12&amp;""</f>
      </c>
      <c r="C25" s="22">
        <f>+'Federal Information'!E13&amp;""</f>
      </c>
      <c r="D25" s="24" t="s">
        <v>138</v>
      </c>
      <c r="E25" s="25">
        <v>33107</v>
      </c>
      <c r="F25" s="26">
        <f>+Measures2!K85&amp;""</f>
      </c>
      <c r="G25" s="26"/>
    </row>
    <row r="26" spans="1:7" ht="15">
      <c r="A26" s="22">
        <f>+'Federal Information'!E10&amp;""</f>
      </c>
      <c r="B26" s="22">
        <f>+'Federal Information'!E12&amp;""</f>
      </c>
      <c r="C26" s="22">
        <f>+'Federal Information'!E13&amp;""</f>
      </c>
      <c r="D26" s="24" t="s">
        <v>138</v>
      </c>
      <c r="E26" s="25">
        <v>33108</v>
      </c>
      <c r="F26" s="26">
        <f>+Measures2!K86&amp;""</f>
      </c>
      <c r="G26" s="26"/>
    </row>
    <row r="27" spans="1:7" ht="21">
      <c r="A27" s="22">
        <f>+'Federal Information'!E10&amp;""</f>
      </c>
      <c r="B27" s="22">
        <f>+'Federal Information'!E12&amp;""</f>
      </c>
      <c r="C27" s="22">
        <f>+'Federal Information'!E13&amp;""</f>
      </c>
      <c r="D27" s="23" t="s">
        <v>49</v>
      </c>
      <c r="E27" s="23"/>
      <c r="F27" s="23"/>
      <c r="G27" s="23"/>
    </row>
    <row r="28" spans="1:10" ht="15">
      <c r="A28" s="22">
        <f>+'Federal Information'!E10&amp;""</f>
      </c>
      <c r="B28" s="22">
        <f>+'Federal Information'!E12&amp;""</f>
      </c>
      <c r="C28" s="22">
        <f>+'Federal Information'!E13&amp;""</f>
      </c>
      <c r="D28" s="24" t="s">
        <v>137</v>
      </c>
      <c r="E28" s="25">
        <v>34300</v>
      </c>
      <c r="F28" s="26"/>
      <c r="G28" s="26"/>
      <c r="J28" s="22" t="str">
        <f>IF(OR(I30="PASS",I31="PASS"),"PASS","FAIL")</f>
        <v>FAIL</v>
      </c>
    </row>
    <row r="29" spans="1:8" ht="15">
      <c r="A29" s="22">
        <f>+'Federal Information'!E10&amp;""</f>
      </c>
      <c r="B29" s="22">
        <f>+'Federal Information'!E12&amp;""</f>
      </c>
      <c r="C29" s="22">
        <f>+'Federal Information'!E13&amp;""</f>
      </c>
      <c r="D29" s="24" t="s">
        <v>136</v>
      </c>
      <c r="E29" s="25">
        <v>34200</v>
      </c>
      <c r="F29" s="26"/>
      <c r="G29" s="26"/>
      <c r="H29" s="22">
        <f>IF(OR(G30="Yes",G31="Yes"),"PASS","")</f>
      </c>
    </row>
    <row r="30" spans="1:9" ht="15">
      <c r="A30" s="22">
        <f>+'Federal Information'!E10&amp;""</f>
      </c>
      <c r="B30" s="22">
        <f>+'Federal Information'!E12&amp;""</f>
      </c>
      <c r="C30" s="22">
        <f>+'Federal Information'!E13&amp;""</f>
      </c>
      <c r="D30" s="24" t="s">
        <v>135</v>
      </c>
      <c r="E30" s="25">
        <v>34100</v>
      </c>
      <c r="F30" s="26"/>
      <c r="G30" s="26">
        <f>+Measures2!K103&amp;""</f>
      </c>
      <c r="I30" s="22">
        <f>IF((OR(G30="YES")),"PASS","")</f>
      </c>
    </row>
    <row r="31" spans="1:9" ht="15">
      <c r="A31" s="22">
        <f>+'Federal Information'!E10&amp;""</f>
      </c>
      <c r="B31" s="22">
        <f>+'Federal Information'!E12&amp;""</f>
      </c>
      <c r="C31" s="22">
        <f>+'Federal Information'!E13&amp;""</f>
      </c>
      <c r="D31" s="24" t="s">
        <v>135</v>
      </c>
      <c r="E31" s="25">
        <v>34101</v>
      </c>
      <c r="F31" s="26"/>
      <c r="G31" s="26">
        <f>+Measures2!K104&amp;""</f>
      </c>
      <c r="H31" s="51" t="str">
        <f>+Measures2!L109&amp;""</f>
        <v>0</v>
      </c>
      <c r="I31" s="22">
        <f>IF((OR(G31="YES",Measures2!L109&gt;50)),"PASS","")</f>
      </c>
    </row>
    <row r="32" spans="1:7" ht="15">
      <c r="A32" s="22">
        <f>+'Federal Information'!E10&amp;""</f>
      </c>
      <c r="B32" s="22">
        <f>+'Federal Information'!E12&amp;""</f>
      </c>
      <c r="C32" s="22">
        <f>+'Federal Information'!E13&amp;""</f>
      </c>
      <c r="D32" s="24" t="s">
        <v>138</v>
      </c>
      <c r="E32" s="25">
        <v>34102</v>
      </c>
      <c r="F32" s="26">
        <f>+Measures2!K109&amp;""</f>
      </c>
      <c r="G32" s="26"/>
    </row>
    <row r="33" spans="1:7" ht="15">
      <c r="A33" s="22">
        <f>+'Federal Information'!E10&amp;""</f>
      </c>
      <c r="B33" s="22">
        <f>+'Federal Information'!E12&amp;""</f>
      </c>
      <c r="C33" s="22">
        <f>+'Federal Information'!E13&amp;""</f>
      </c>
      <c r="D33" s="24" t="s">
        <v>138</v>
      </c>
      <c r="E33" s="25">
        <v>34103</v>
      </c>
      <c r="F33" s="26">
        <f>+Measures2!K110&amp;""</f>
      </c>
      <c r="G33" s="26"/>
    </row>
    <row r="34" spans="1:7" ht="21">
      <c r="A34" s="22">
        <f>+'Federal Information'!E10&amp;""</f>
      </c>
      <c r="B34" s="22">
        <f>+'Federal Information'!E12&amp;""</f>
      </c>
      <c r="C34" s="22">
        <f>+'Federal Information'!E13&amp;""</f>
      </c>
      <c r="D34" s="23" t="s">
        <v>50</v>
      </c>
      <c r="E34" s="23"/>
      <c r="F34" s="26"/>
      <c r="G34" s="26"/>
    </row>
    <row r="35" spans="1:10" ht="15">
      <c r="A35" s="22">
        <f>+'Federal Information'!E10&amp;""</f>
      </c>
      <c r="B35" s="22">
        <f>+'Federal Information'!E12&amp;""</f>
      </c>
      <c r="C35" s="22">
        <f>+'Federal Information'!E13&amp;""</f>
      </c>
      <c r="D35" s="24" t="s">
        <v>137</v>
      </c>
      <c r="E35" s="25">
        <v>35300</v>
      </c>
      <c r="F35" s="26"/>
      <c r="G35" s="26"/>
      <c r="J35" s="22" t="str">
        <f>IF(OR(I37="PASS"),"PASS","FAIL")</f>
        <v>FAIL</v>
      </c>
    </row>
    <row r="36" spans="1:8" ht="15">
      <c r="A36" s="22">
        <f>+'Federal Information'!E10&amp;""</f>
      </c>
      <c r="B36" s="22">
        <f>+'Federal Information'!E12&amp;""</f>
      </c>
      <c r="C36" s="22">
        <f>+'Federal Information'!E13&amp;""</f>
      </c>
      <c r="D36" s="24" t="s">
        <v>136</v>
      </c>
      <c r="E36" s="25">
        <v>35200</v>
      </c>
      <c r="F36" s="26"/>
      <c r="G36" s="26"/>
      <c r="H36" s="22">
        <f>IF(OR(G37="Yes"),"PASS","")</f>
      </c>
    </row>
    <row r="37" spans="1:9" ht="15">
      <c r="A37" s="22">
        <f>+'Federal Information'!E10&amp;""</f>
      </c>
      <c r="B37" s="22">
        <f>+'Federal Information'!E12&amp;""</f>
      </c>
      <c r="C37" s="22">
        <f>+'Federal Information'!E13&amp;""</f>
      </c>
      <c r="D37" s="24" t="s">
        <v>135</v>
      </c>
      <c r="E37" s="25">
        <v>35100</v>
      </c>
      <c r="G37" s="26">
        <f>+Measures2!K127&amp;""</f>
      </c>
      <c r="H37" s="51" t="str">
        <f>+Measures2!L130&amp;""</f>
        <v>0</v>
      </c>
      <c r="I37" s="22">
        <f>IF((OR(G37="YES",Measures2!L130&gt;10)),"PASS","")</f>
      </c>
    </row>
    <row r="38" spans="1:7" ht="15">
      <c r="A38" s="22">
        <f>+'Federal Information'!E10&amp;""</f>
      </c>
      <c r="B38" s="22">
        <f>+'Federal Information'!E12&amp;""</f>
      </c>
      <c r="C38" s="22">
        <f>+'Federal Information'!E13&amp;""</f>
      </c>
      <c r="D38" s="24" t="s">
        <v>138</v>
      </c>
      <c r="E38" s="25">
        <v>35101</v>
      </c>
      <c r="F38" s="26">
        <f>+Measures2!K130&amp;""</f>
      </c>
      <c r="G38" s="26"/>
    </row>
    <row r="39" spans="1:7" ht="15">
      <c r="A39" s="22">
        <f>+'Federal Information'!E10&amp;""</f>
      </c>
      <c r="B39" s="22">
        <f>+'Federal Information'!E12&amp;""</f>
      </c>
      <c r="C39" s="22">
        <f>+'Federal Information'!E13&amp;""</f>
      </c>
      <c r="D39" s="24" t="s">
        <v>138</v>
      </c>
      <c r="E39" s="25">
        <v>35102</v>
      </c>
      <c r="F39" s="26">
        <f>+Measures2!K131&amp;""</f>
      </c>
      <c r="G39" s="26"/>
    </row>
    <row r="40" spans="1:7" ht="21">
      <c r="A40" s="22">
        <f>+'Federal Information'!E10&amp;""</f>
      </c>
      <c r="B40" s="22">
        <f>+'Federal Information'!E12&amp;""</f>
      </c>
      <c r="C40" s="22">
        <f>+'Federal Information'!E13&amp;""</f>
      </c>
      <c r="D40" s="23" t="s">
        <v>51</v>
      </c>
      <c r="E40" s="23"/>
      <c r="F40" s="26"/>
      <c r="G40" s="26"/>
    </row>
    <row r="41" spans="1:10" ht="15">
      <c r="A41" s="22">
        <f>+'Federal Information'!E10&amp;""</f>
      </c>
      <c r="B41" s="22">
        <f>+'Federal Information'!E12&amp;""</f>
      </c>
      <c r="C41" s="22">
        <f>+'Federal Information'!E13&amp;""</f>
      </c>
      <c r="D41" s="24" t="s">
        <v>137</v>
      </c>
      <c r="E41" s="25">
        <v>36300</v>
      </c>
      <c r="F41" s="26"/>
      <c r="G41" s="26"/>
      <c r="J41" s="22" t="str">
        <f>IF(OR(I43="PASS"),"PASS","FAIL")</f>
        <v>FAIL</v>
      </c>
    </row>
    <row r="42" spans="1:8" ht="15">
      <c r="A42" s="22">
        <f>+'Federal Information'!E10&amp;""</f>
      </c>
      <c r="B42" s="22">
        <f>+'Federal Information'!E12&amp;""</f>
      </c>
      <c r="C42" s="22">
        <f>+'Federal Information'!E13&amp;""</f>
      </c>
      <c r="D42" s="24" t="s">
        <v>136</v>
      </c>
      <c r="E42" s="25">
        <v>36200</v>
      </c>
      <c r="F42" s="26"/>
      <c r="G42" s="26"/>
      <c r="H42" s="22">
        <f>IF(OR(G43="Yes"),"PASS","")</f>
      </c>
    </row>
    <row r="43" spans="1:9" ht="15">
      <c r="A43" s="22">
        <f>+'Federal Information'!E10&amp;""</f>
      </c>
      <c r="B43" s="22">
        <f>+'Federal Information'!E12&amp;""</f>
      </c>
      <c r="C43" s="22">
        <f>+'Federal Information'!E13&amp;""</f>
      </c>
      <c r="D43" s="24" t="s">
        <v>135</v>
      </c>
      <c r="E43" s="25">
        <v>36100</v>
      </c>
      <c r="G43" s="26">
        <f>+Measures2!K144&amp;""</f>
      </c>
      <c r="H43" s="51" t="str">
        <f>+Measures2!L147&amp;""</f>
        <v>0</v>
      </c>
      <c r="I43" s="22">
        <f>IF((OR(G43="YES",Measures2!L147&gt;10)),"PASS","")</f>
      </c>
    </row>
    <row r="44" spans="1:7" ht="15">
      <c r="A44" s="22">
        <f>+'Federal Information'!E10&amp;""</f>
      </c>
      <c r="B44" s="22">
        <f>+'Federal Information'!E12&amp;""</f>
      </c>
      <c r="C44" s="22">
        <f>+'Federal Information'!E13&amp;""</f>
      </c>
      <c r="D44" s="24" t="s">
        <v>138</v>
      </c>
      <c r="E44" s="25">
        <v>36101</v>
      </c>
      <c r="F44" s="26">
        <f>+Measures2!K147&amp;""</f>
      </c>
      <c r="G44" s="26"/>
    </row>
    <row r="45" spans="1:7" ht="15">
      <c r="A45" s="22">
        <f>+'Federal Information'!E10&amp;""</f>
      </c>
      <c r="B45" s="22">
        <f>+'Federal Information'!E12&amp;""</f>
      </c>
      <c r="C45" s="22">
        <f>+'Federal Information'!E13&amp;""</f>
      </c>
      <c r="D45" s="24" t="s">
        <v>138</v>
      </c>
      <c r="E45" s="25">
        <v>36102</v>
      </c>
      <c r="F45" s="26">
        <f>+Measures2!K148&amp;""</f>
      </c>
      <c r="G45" s="26"/>
    </row>
    <row r="46" spans="1:7" ht="21">
      <c r="A46" s="22">
        <f>+'Federal Information'!E10&amp;""</f>
      </c>
      <c r="B46" s="22">
        <f>+'Federal Information'!E12&amp;""</f>
      </c>
      <c r="C46" s="22">
        <f>+'Federal Information'!E13&amp;""</f>
      </c>
      <c r="D46" s="23" t="s">
        <v>52</v>
      </c>
      <c r="E46" s="23"/>
      <c r="F46" s="26"/>
      <c r="G46" s="26"/>
    </row>
    <row r="47" spans="1:10" ht="15">
      <c r="A47" s="22">
        <f>+'Federal Information'!E10&amp;""</f>
      </c>
      <c r="B47" s="22">
        <f>+'Federal Information'!E12&amp;""</f>
      </c>
      <c r="C47" s="22">
        <f>+'Federal Information'!E13&amp;""</f>
      </c>
      <c r="D47" s="24" t="s">
        <v>137</v>
      </c>
      <c r="E47" s="25">
        <v>37300</v>
      </c>
      <c r="F47" s="26"/>
      <c r="G47" s="26"/>
      <c r="J47" s="22" t="str">
        <f>IF(OR(I49="PASS"),"PASS","FAIL")</f>
        <v>FAIL</v>
      </c>
    </row>
    <row r="48" spans="1:8" ht="15">
      <c r="A48" s="22">
        <f>+'Federal Information'!E10&amp;""</f>
      </c>
      <c r="B48" s="22">
        <f>+'Federal Information'!E12&amp;""</f>
      </c>
      <c r="C48" s="22">
        <f>+'Federal Information'!E13&amp;""</f>
      </c>
      <c r="D48" s="24" t="s">
        <v>136</v>
      </c>
      <c r="E48" s="25">
        <v>37200</v>
      </c>
      <c r="F48" s="26"/>
      <c r="G48" s="26"/>
      <c r="H48" s="22">
        <f>IF(OR(G49="Yes"),"PASS","")</f>
      </c>
    </row>
    <row r="49" spans="1:9" ht="15">
      <c r="A49" s="22">
        <f>+'Federal Information'!E10&amp;""</f>
      </c>
      <c r="B49" s="22">
        <f>+'Federal Information'!E12&amp;""</f>
      </c>
      <c r="C49" s="22">
        <f>+'Federal Information'!E13&amp;""</f>
      </c>
      <c r="D49" s="24" t="s">
        <v>135</v>
      </c>
      <c r="E49" s="25">
        <v>37100</v>
      </c>
      <c r="G49" s="26">
        <f>+Measures2!K161&amp;""</f>
      </c>
      <c r="H49" s="51" t="str">
        <f>+Measures2!L164&amp;""</f>
        <v>0</v>
      </c>
      <c r="I49" s="22">
        <f>IF((OR(G49="YES",Measures2!L164&gt;50)),"PASS","")</f>
      </c>
    </row>
    <row r="50" spans="1:7" ht="15">
      <c r="A50" s="22">
        <f>+'Federal Information'!E10&amp;""</f>
      </c>
      <c r="B50" s="22">
        <f>+'Federal Information'!E12&amp;""</f>
      </c>
      <c r="C50" s="22">
        <f>+'Federal Information'!E13&amp;""</f>
      </c>
      <c r="D50" s="24" t="s">
        <v>138</v>
      </c>
      <c r="E50" s="25">
        <v>37101</v>
      </c>
      <c r="F50" s="26">
        <f>+Measures2!K164&amp;""</f>
      </c>
      <c r="G50" s="26"/>
    </row>
    <row r="51" spans="1:7" ht="15">
      <c r="A51" s="22">
        <f>+'Federal Information'!E10&amp;""</f>
      </c>
      <c r="B51" s="22">
        <f>+'Federal Information'!E12&amp;""</f>
      </c>
      <c r="C51" s="22">
        <f>+'Federal Information'!E13&amp;""</f>
      </c>
      <c r="D51" s="24" t="s">
        <v>138</v>
      </c>
      <c r="E51" s="25">
        <v>37102</v>
      </c>
      <c r="F51" s="26">
        <f>+Measures2!K165&amp;""</f>
      </c>
      <c r="G51" s="26"/>
    </row>
    <row r="52" spans="1:7" ht="21">
      <c r="A52" s="22">
        <f>+'Federal Information'!E10&amp;""</f>
      </c>
      <c r="B52" s="22">
        <f>+'Federal Information'!E12&amp;""</f>
      </c>
      <c r="C52" s="22">
        <f>+'Federal Information'!E13&amp;""</f>
      </c>
      <c r="D52" s="23" t="s">
        <v>53</v>
      </c>
      <c r="E52" s="23"/>
      <c r="F52" s="26"/>
      <c r="G52" s="26"/>
    </row>
    <row r="53" spans="1:10" ht="15">
      <c r="A53" s="22">
        <f>+'Federal Information'!E10&amp;""</f>
      </c>
      <c r="B53" s="22">
        <f>+'Federal Information'!E12&amp;""</f>
      </c>
      <c r="C53" s="22">
        <f>+'Federal Information'!E13&amp;""</f>
      </c>
      <c r="D53" s="24" t="s">
        <v>137</v>
      </c>
      <c r="E53" s="25">
        <v>38300</v>
      </c>
      <c r="F53" s="26"/>
      <c r="G53" s="26"/>
      <c r="J53" s="22" t="str">
        <f>IF(AND(OR(I55="PASS"),AND(OR(I59="PASS"))),"PASS","FAIL")</f>
        <v>FAIL</v>
      </c>
    </row>
    <row r="54" spans="1:8" ht="15">
      <c r="A54" s="22">
        <f>+'Federal Information'!E10&amp;""</f>
      </c>
      <c r="B54" s="22">
        <f>+'Federal Information'!E12&amp;""</f>
      </c>
      <c r="C54" s="22">
        <f>+'Federal Information'!E13&amp;""</f>
      </c>
      <c r="D54" s="24" t="s">
        <v>136</v>
      </c>
      <c r="E54" s="25">
        <v>38200</v>
      </c>
      <c r="F54" s="26"/>
      <c r="G54" s="26"/>
      <c r="H54" s="22">
        <f>IF(OR(G55="Yes"),"PASS","")</f>
      </c>
    </row>
    <row r="55" spans="1:9" ht="15">
      <c r="A55" s="22">
        <f>+'Federal Information'!E10&amp;""</f>
      </c>
      <c r="B55" s="22">
        <f>+'Federal Information'!E12&amp;""</f>
      </c>
      <c r="C55" s="22">
        <f>+'Federal Information'!E13&amp;""</f>
      </c>
      <c r="D55" s="24" t="s">
        <v>135</v>
      </c>
      <c r="E55" s="25">
        <v>38100</v>
      </c>
      <c r="G55" s="26">
        <f>+Measures2!K194&amp;""</f>
      </c>
      <c r="H55" s="51" t="str">
        <f>+Measures2!L198&amp;""</f>
        <v>0</v>
      </c>
      <c r="I55" s="22">
        <f>IF((OR(G55="YES",Measures2!L198&gt;50)),"PASS","")</f>
      </c>
    </row>
    <row r="56" spans="1:7" ht="15">
      <c r="A56" s="22">
        <f>+'Federal Information'!E10&amp;""</f>
      </c>
      <c r="B56" s="22">
        <f>+'Federal Information'!E12&amp;""</f>
      </c>
      <c r="C56" s="22">
        <f>+'Federal Information'!E13&amp;""</f>
      </c>
      <c r="D56" s="24" t="s">
        <v>138</v>
      </c>
      <c r="E56" s="25">
        <v>38101</v>
      </c>
      <c r="F56" s="26">
        <f>+Measures2!K198&amp;""</f>
      </c>
      <c r="G56" s="26"/>
    </row>
    <row r="57" spans="1:7" ht="15">
      <c r="A57" s="22">
        <f>+'Federal Information'!E10&amp;""</f>
      </c>
      <c r="B57" s="22">
        <f>+'Federal Information'!E12&amp;""</f>
      </c>
      <c r="C57" s="22">
        <f>+'Federal Information'!E13&amp;""</f>
      </c>
      <c r="D57" s="24" t="s">
        <v>138</v>
      </c>
      <c r="E57" s="25">
        <v>38102</v>
      </c>
      <c r="F57" s="26">
        <f>+Measures2!K199&amp;""</f>
      </c>
      <c r="G57" s="26"/>
    </row>
    <row r="58" spans="1:8" ht="15">
      <c r="A58" s="22">
        <f>+'Federal Information'!E10&amp;""</f>
      </c>
      <c r="B58" s="22">
        <f>+'Federal Information'!E12&amp;""</f>
      </c>
      <c r="C58" s="22">
        <f>+'Federal Information'!E13&amp;""</f>
      </c>
      <c r="D58" s="24" t="s">
        <v>136</v>
      </c>
      <c r="E58" s="25">
        <v>38201</v>
      </c>
      <c r="F58" s="26"/>
      <c r="G58" s="26"/>
      <c r="H58" s="22">
        <f>IF(OR(G59="Yes"),"PASS","")</f>
      </c>
    </row>
    <row r="59" spans="1:9" ht="15">
      <c r="A59" s="22">
        <f>+'Federal Information'!E10&amp;""</f>
      </c>
      <c r="B59" s="22">
        <f>+'Federal Information'!E12&amp;""</f>
      </c>
      <c r="C59" s="22">
        <f>+'Federal Information'!E13&amp;""</f>
      </c>
      <c r="D59" s="24" t="s">
        <v>135</v>
      </c>
      <c r="E59" s="25">
        <v>38103</v>
      </c>
      <c r="F59" s="26"/>
      <c r="G59" s="26">
        <f>+Measures2!K195&amp;""</f>
      </c>
      <c r="H59" s="51" t="str">
        <f>+Measures2!L202&amp;""</f>
        <v>0</v>
      </c>
      <c r="I59" s="22">
        <f>IF((OR(G59="YES",Measures2!K202&gt;=1)),"PASS","")</f>
      </c>
    </row>
    <row r="60" spans="1:6" ht="15">
      <c r="A60" s="22">
        <f>+'Federal Information'!E10&amp;""</f>
      </c>
      <c r="B60" s="22">
        <f>+'Federal Information'!E12&amp;""</f>
      </c>
      <c r="C60" s="22">
        <f>+'Federal Information'!E13&amp;""</f>
      </c>
      <c r="D60" s="24" t="s">
        <v>138</v>
      </c>
      <c r="E60" s="25">
        <v>38104</v>
      </c>
      <c r="F60" s="22">
        <f>+Measures2!K202&amp;""</f>
      </c>
    </row>
    <row r="61" spans="1:7" ht="15">
      <c r="A61" s="22">
        <f>+'Federal Information'!E10&amp;""</f>
      </c>
      <c r="B61" s="22">
        <f>+'Federal Information'!E12&amp;""</f>
      </c>
      <c r="C61" s="22">
        <f>+'Federal Information'!E13&amp;""</f>
      </c>
      <c r="D61" s="24" t="s">
        <v>138</v>
      </c>
      <c r="E61" s="25">
        <v>38105</v>
      </c>
      <c r="F61" s="26">
        <f>+Measures2!K203&amp;""</f>
      </c>
      <c r="G61" s="26"/>
    </row>
    <row r="62" spans="1:7" ht="21">
      <c r="A62" s="22">
        <f>+'Federal Information'!E10&amp;""</f>
      </c>
      <c r="B62" s="22">
        <f>+'Federal Information'!E12&amp;""</f>
      </c>
      <c r="C62" s="22">
        <f>+'Federal Information'!E13&amp;""</f>
      </c>
      <c r="D62" s="23" t="s">
        <v>54</v>
      </c>
      <c r="E62" s="23"/>
      <c r="F62" s="26"/>
      <c r="G62" s="26"/>
    </row>
    <row r="63" spans="1:10" ht="15">
      <c r="A63" s="22">
        <f>+'Federal Information'!E10&amp;""</f>
      </c>
      <c r="B63" s="22">
        <f>+'Federal Information'!E12&amp;""</f>
      </c>
      <c r="C63" s="22">
        <f>+'Federal Information'!E13&amp;""</f>
      </c>
      <c r="D63" s="24" t="s">
        <v>137</v>
      </c>
      <c r="E63" s="25">
        <v>39300</v>
      </c>
      <c r="F63" s="26"/>
      <c r="G63" s="26"/>
      <c r="J63" s="22" t="str">
        <f>IF(OR(I64="PASS",I65="PASS"),"PASS","FAIL")</f>
        <v>FAIL</v>
      </c>
    </row>
    <row r="64" spans="1:9" ht="15">
      <c r="A64" s="22">
        <f>+'Federal Information'!E10&amp;""</f>
      </c>
      <c r="B64" s="22">
        <f>+'Federal Information'!E12&amp;""</f>
      </c>
      <c r="C64" s="22">
        <f>+'Federal Information'!E13&amp;""</f>
      </c>
      <c r="D64" s="24" t="s">
        <v>135</v>
      </c>
      <c r="E64" s="25">
        <v>39101</v>
      </c>
      <c r="F64" s="26"/>
      <c r="G64" s="26">
        <f>+Measures2!K227&amp;""</f>
      </c>
      <c r="I64" s="22">
        <f>IF((OR(G64="YES")),"PASS","")</f>
      </c>
    </row>
    <row r="65" spans="1:9" ht="15">
      <c r="A65" s="22">
        <f>+'Federal Information'!E10&amp;""</f>
      </c>
      <c r="B65" s="22">
        <f>+'Federal Information'!E12&amp;""</f>
      </c>
      <c r="C65" s="22">
        <f>+'Federal Information'!E13&amp;""</f>
      </c>
      <c r="D65" s="24" t="s">
        <v>135</v>
      </c>
      <c r="E65" s="25">
        <v>39102</v>
      </c>
      <c r="F65" s="26"/>
      <c r="G65" s="26">
        <f>+Measures2!K230&amp;""</f>
      </c>
      <c r="I65" s="22">
        <f>IF((OR(G65="YES")),"PASS","")</f>
      </c>
    </row>
    <row r="66" spans="1:7" ht="21">
      <c r="A66" s="22">
        <f>+'Federal Information'!E10&amp;""</f>
      </c>
      <c r="B66" s="22">
        <f>+'Federal Information'!E12&amp;""</f>
      </c>
      <c r="C66" s="22">
        <f>+'Federal Information'!E13&amp;""</f>
      </c>
      <c r="D66" s="23" t="s">
        <v>55</v>
      </c>
      <c r="E66" s="23"/>
      <c r="F66" s="26"/>
      <c r="G66" s="26"/>
    </row>
    <row r="67" spans="1:10" ht="15">
      <c r="A67" s="22">
        <f>+'Federal Information'!E10&amp;""</f>
      </c>
      <c r="B67" s="22">
        <f>+'Federal Information'!E12&amp;""</f>
      </c>
      <c r="C67" s="22">
        <f>+'Federal Information'!E13&amp;""</f>
      </c>
      <c r="D67" s="24" t="s">
        <v>137</v>
      </c>
      <c r="E67" s="25">
        <v>30300</v>
      </c>
      <c r="F67" s="26"/>
      <c r="G67" s="26"/>
      <c r="J67" s="22" t="str">
        <f>IF(OR(AND(OR(I69="PASS",I70="PASS",I71="PASS",I72="PASS"),AND(OR(I74="PASS",I75="PASS",I76="PASS",I77="PASS",I78="PASS")),AND(OR(I80="PASS",I81="PASS",I82="PASS",I83="PASS",I84="PASS",I85="PASS"))),AND(I69="PASS",I74="PASS"),AND(I69="PASS",I80="PASS"),AND(I69="PASS",I85="PASS"),AND(I74="PASS",I80="PASS"),AND(I74="PASS",I85="PASS"),AND(I80="PASS",I85="PASS")),"PASS","FAIL")</f>
        <v>FAIL</v>
      </c>
    </row>
    <row r="68" spans="1:8" ht="15">
      <c r="A68" s="22">
        <f>+'Federal Information'!E10&amp;""</f>
      </c>
      <c r="B68" s="22">
        <f>+'Federal Information'!E12&amp;""</f>
      </c>
      <c r="C68" s="22">
        <f>+'Federal Information'!E13&amp;""</f>
      </c>
      <c r="D68" s="24" t="s">
        <v>136</v>
      </c>
      <c r="E68" s="26">
        <v>30200</v>
      </c>
      <c r="F68" s="26"/>
      <c r="G68" s="26"/>
      <c r="H68" s="22">
        <f>IF((OR(G69="YES",G70="YES",G71="YES",G72="YES")),"PASS","")</f>
      </c>
    </row>
    <row r="69" spans="1:9" ht="15">
      <c r="A69" s="22">
        <f>+'Federal Information'!E10&amp;""</f>
      </c>
      <c r="B69" s="22">
        <f>+'Federal Information'!E12&amp;""</f>
      </c>
      <c r="C69" s="22">
        <f>+'Federal Information'!E13&amp;""</f>
      </c>
      <c r="D69" s="24" t="s">
        <v>135</v>
      </c>
      <c r="E69" s="25">
        <v>30100</v>
      </c>
      <c r="F69" s="26"/>
      <c r="G69" s="26">
        <f>+Measures2!K289&amp;""</f>
      </c>
      <c r="I69" s="22">
        <f>IF((OR(G69="YES")),"PASS","")</f>
      </c>
    </row>
    <row r="70" spans="1:9" ht="15">
      <c r="A70" s="22">
        <f>+'Federal Information'!E10&amp;""</f>
      </c>
      <c r="B70" s="22">
        <f>+'Federal Information'!E12&amp;""</f>
      </c>
      <c r="C70" s="22">
        <f>+'Federal Information'!E13&amp;""</f>
      </c>
      <c r="D70" s="24" t="s">
        <v>135</v>
      </c>
      <c r="E70" s="25">
        <v>30101</v>
      </c>
      <c r="F70" s="26"/>
      <c r="G70" s="26">
        <f>+Measures2!K275&amp;""</f>
      </c>
      <c r="I70" s="22">
        <f>IF((OR(G70="YES")),"PASS","")</f>
      </c>
    </row>
    <row r="71" spans="1:9" ht="15">
      <c r="A71" s="22">
        <f>+'Federal Information'!E10&amp;""</f>
      </c>
      <c r="B71" s="22">
        <f>+'Federal Information'!E12&amp;""</f>
      </c>
      <c r="C71" s="22">
        <f>+'Federal Information'!E13&amp;""</f>
      </c>
      <c r="D71" s="24" t="s">
        <v>135</v>
      </c>
      <c r="E71" s="25">
        <v>30102</v>
      </c>
      <c r="F71" s="26"/>
      <c r="G71" s="26">
        <f>+Measures2!K276&amp;""</f>
      </c>
      <c r="I71" s="22">
        <f>IF((OR(G71="YES")),"PASS","")</f>
      </c>
    </row>
    <row r="72" spans="1:9" ht="15">
      <c r="A72" s="22">
        <f>+'Federal Information'!E10&amp;""</f>
      </c>
      <c r="B72" s="22">
        <f>+'Federal Information'!E12&amp;""</f>
      </c>
      <c r="C72" s="22">
        <f>+'Federal Information'!E13&amp;""</f>
      </c>
      <c r="D72" s="24" t="s">
        <v>135</v>
      </c>
      <c r="E72" s="25">
        <v>30103</v>
      </c>
      <c r="F72" s="26"/>
      <c r="G72" s="26">
        <f>+Measures2!K277&amp;""</f>
      </c>
      <c r="I72" s="22">
        <f>IF((OR(G72="YES")),"PASS","")</f>
      </c>
    </row>
    <row r="73" spans="1:8" ht="15">
      <c r="A73" s="22">
        <f>+'Federal Information'!E10&amp;""</f>
      </c>
      <c r="B73" s="22">
        <f>+'Federal Information'!E12&amp;""</f>
      </c>
      <c r="C73" s="22">
        <f>+'Federal Information'!E13&amp;""</f>
      </c>
      <c r="D73" s="24" t="s">
        <v>136</v>
      </c>
      <c r="E73" s="26">
        <v>30201</v>
      </c>
      <c r="F73" s="26"/>
      <c r="G73" s="26"/>
      <c r="H73" s="22">
        <f>IF((OR(G77="YES",G74="YES",G75="YES",G76="YES",G78="YES")),"PASS","")</f>
      </c>
    </row>
    <row r="74" spans="1:9" ht="15">
      <c r="A74" s="22">
        <f>+'Federal Information'!E10&amp;""</f>
      </c>
      <c r="B74" s="22">
        <f>+'Federal Information'!E12&amp;""</f>
      </c>
      <c r="C74" s="22">
        <f>+'Federal Information'!E13&amp;""</f>
      </c>
      <c r="D74" s="24" t="s">
        <v>135</v>
      </c>
      <c r="E74" s="25">
        <v>30104</v>
      </c>
      <c r="F74" s="26"/>
      <c r="G74" s="26">
        <f>+Measures2!K290&amp;""</f>
      </c>
      <c r="I74" s="22">
        <f>IF((OR(G74="YES")),"PASS","")</f>
      </c>
    </row>
    <row r="75" spans="1:9" ht="15">
      <c r="A75" s="22">
        <f>+'Federal Information'!E10&amp;""</f>
      </c>
      <c r="B75" s="22">
        <f>+'Federal Information'!E12&amp;""</f>
      </c>
      <c r="C75" s="22">
        <f>+'Federal Information'!E13&amp;""</f>
      </c>
      <c r="D75" s="24" t="s">
        <v>135</v>
      </c>
      <c r="E75" s="25">
        <v>30105</v>
      </c>
      <c r="F75" s="26"/>
      <c r="G75" s="26">
        <f>+Measures2!K285&amp;""</f>
      </c>
      <c r="I75" s="22">
        <f>IF((OR(G75="YES")),"PASS","")</f>
      </c>
    </row>
    <row r="76" spans="1:9" ht="15">
      <c r="A76" s="22">
        <f>+'Federal Information'!E10&amp;""</f>
      </c>
      <c r="B76" s="22">
        <f>+'Federal Information'!E12&amp;""</f>
      </c>
      <c r="C76" s="22">
        <f>+'Federal Information'!E13&amp;""</f>
      </c>
      <c r="D76" s="24" t="s">
        <v>135</v>
      </c>
      <c r="E76" s="25">
        <v>30106</v>
      </c>
      <c r="F76" s="26"/>
      <c r="G76" s="26">
        <f>+Measures2!K278&amp;""</f>
      </c>
      <c r="I76" s="22">
        <f>IF((OR(G76="YES")),"PASS","")</f>
      </c>
    </row>
    <row r="77" spans="1:9" ht="15">
      <c r="A77" s="22">
        <f>+'Federal Information'!E10&amp;""</f>
      </c>
      <c r="B77" s="22">
        <f>+'Federal Information'!E12&amp;""</f>
      </c>
      <c r="C77" s="22">
        <f>+'Federal Information'!E13&amp;""</f>
      </c>
      <c r="D77" s="24" t="s">
        <v>135</v>
      </c>
      <c r="E77" s="25">
        <v>30107</v>
      </c>
      <c r="F77" s="26"/>
      <c r="G77" s="26">
        <f>+Measures2!K279&amp;""</f>
      </c>
      <c r="I77" s="22">
        <f>IF((OR(G77="YES")),"PASS","")</f>
      </c>
    </row>
    <row r="78" spans="1:9" ht="15">
      <c r="A78" s="22">
        <f>+'Federal Information'!E10&amp;""</f>
      </c>
      <c r="B78" s="22">
        <f>+'Federal Information'!E12&amp;""</f>
      </c>
      <c r="C78" s="22">
        <f>+'Federal Information'!E13&amp;""</f>
      </c>
      <c r="D78" s="24" t="s">
        <v>135</v>
      </c>
      <c r="E78" s="25">
        <v>30108</v>
      </c>
      <c r="F78" s="26"/>
      <c r="G78" s="26">
        <f>+Measures2!K280&amp;""</f>
      </c>
      <c r="I78" s="22">
        <f>IF((OR(G78="YES")),"PASS","")</f>
      </c>
    </row>
    <row r="79" spans="1:8" ht="15">
      <c r="A79" s="22">
        <f>+'Federal Information'!E10&amp;""</f>
      </c>
      <c r="B79" s="22">
        <f>+'Federal Information'!E12&amp;""</f>
      </c>
      <c r="C79" s="22">
        <f>+'Federal Information'!E13&amp;""</f>
      </c>
      <c r="D79" s="24" t="s">
        <v>136</v>
      </c>
      <c r="E79" s="26">
        <v>30202</v>
      </c>
      <c r="F79" s="26"/>
      <c r="G79" s="26"/>
      <c r="H79" s="22">
        <f>IF((OR(G80="YES",G81="YES",G82="YES",G83="YES",G84="YES",G85="YES")),"PASS","")</f>
      </c>
    </row>
    <row r="80" spans="1:9" ht="15">
      <c r="A80" s="22">
        <f>+'Federal Information'!E10&amp;""</f>
      </c>
      <c r="B80" s="22">
        <f>+'Federal Information'!E12&amp;""</f>
      </c>
      <c r="C80" s="22">
        <f>+'Federal Information'!E13&amp;""</f>
      </c>
      <c r="D80" s="24" t="s">
        <v>135</v>
      </c>
      <c r="E80" s="25">
        <v>30109</v>
      </c>
      <c r="F80" s="26"/>
      <c r="G80" s="26">
        <f>+Measures2!K291&amp;""</f>
      </c>
      <c r="I80" s="22">
        <f aca="true" t="shared" si="0" ref="I80:I85">IF((OR(G80="YES")),"PASS","")</f>
      </c>
    </row>
    <row r="81" spans="1:9" ht="15">
      <c r="A81" s="22">
        <f>+'Federal Information'!E10&amp;""</f>
      </c>
      <c r="B81" s="22">
        <f>+'Federal Information'!E12&amp;""</f>
      </c>
      <c r="C81" s="22">
        <f>+'Federal Information'!E13&amp;""</f>
      </c>
      <c r="D81" s="24" t="s">
        <v>135</v>
      </c>
      <c r="E81" s="25">
        <v>30110</v>
      </c>
      <c r="F81" s="26"/>
      <c r="G81" s="26">
        <f>+Measures2!K286&amp;""</f>
      </c>
      <c r="I81" s="22">
        <f t="shared" si="0"/>
      </c>
    </row>
    <row r="82" spans="1:9" ht="15">
      <c r="A82" s="22">
        <f>+'Federal Information'!E10&amp;""</f>
      </c>
      <c r="B82" s="22">
        <f>+'Federal Information'!E12&amp;""</f>
      </c>
      <c r="C82" s="22">
        <f>+'Federal Information'!E13&amp;""</f>
      </c>
      <c r="D82" s="24" t="s">
        <v>135</v>
      </c>
      <c r="E82" s="25">
        <v>30111</v>
      </c>
      <c r="F82" s="26"/>
      <c r="G82" s="26">
        <f>+Measures2!K281&amp;""</f>
      </c>
      <c r="I82" s="22">
        <f t="shared" si="0"/>
      </c>
    </row>
    <row r="83" spans="1:9" ht="15">
      <c r="A83" s="22">
        <f>+'Federal Information'!E10&amp;""</f>
      </c>
      <c r="B83" s="22">
        <f>+'Federal Information'!E12&amp;""</f>
      </c>
      <c r="C83" s="22">
        <f>+'Federal Information'!E13&amp;""</f>
      </c>
      <c r="D83" s="24" t="s">
        <v>135</v>
      </c>
      <c r="E83" s="25">
        <v>30112</v>
      </c>
      <c r="F83" s="26"/>
      <c r="G83" s="26">
        <f>+Measures2!K282&amp;""</f>
      </c>
      <c r="I83" s="22">
        <f t="shared" si="0"/>
      </c>
    </row>
    <row r="84" spans="1:9" ht="15">
      <c r="A84" s="22">
        <f>+'Federal Information'!E10&amp;""</f>
      </c>
      <c r="B84" s="22">
        <f>+'Federal Information'!E12&amp;""</f>
      </c>
      <c r="C84" s="22">
        <f>+'Federal Information'!E13&amp;""</f>
      </c>
      <c r="D84" s="24" t="s">
        <v>135</v>
      </c>
      <c r="E84" s="25">
        <v>30113</v>
      </c>
      <c r="F84" s="26"/>
      <c r="G84" s="26">
        <f>+Measures2!K283&amp;""</f>
      </c>
      <c r="I84" s="22">
        <f t="shared" si="0"/>
      </c>
    </row>
    <row r="85" spans="1:9" ht="15">
      <c r="A85" s="22">
        <f>+'Federal Information'!E10&amp;""</f>
      </c>
      <c r="B85" s="22">
        <f>+'Federal Information'!E12&amp;""</f>
      </c>
      <c r="C85" s="22">
        <f>+'Federal Information'!E13&amp;""</f>
      </c>
      <c r="D85" s="24" t="s">
        <v>135</v>
      </c>
      <c r="E85" s="22">
        <v>30114</v>
      </c>
      <c r="G85" s="22">
        <f>+Measures2!K294&amp;""</f>
      </c>
      <c r="I85" s="22">
        <f t="shared" si="0"/>
      </c>
    </row>
  </sheetData>
  <sheetProtection sheet="1" objects="1" scenarios="1"/>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9"/>
  <dimension ref="A2:V297"/>
  <sheetViews>
    <sheetView zoomScale="90" zoomScaleNormal="90" zoomScalePageLayoutView="91" workbookViewId="0" topLeftCell="A1">
      <selection activeCell="K22" sqref="K22"/>
    </sheetView>
  </sheetViews>
  <sheetFormatPr defaultColWidth="9.140625" defaultRowHeight="15"/>
  <cols>
    <col min="1" max="1" width="15.7109375" style="63" customWidth="1"/>
    <col min="2" max="10" width="10.7109375" style="1" customWidth="1"/>
    <col min="11" max="11" width="18.7109375" style="81" customWidth="1"/>
    <col min="12" max="12" width="13.00390625" style="85" customWidth="1"/>
    <col min="13" max="13" width="31.421875" style="63" bestFit="1" customWidth="1"/>
    <col min="14" max="14" width="9.140625" style="81" customWidth="1"/>
    <col min="15" max="16384" width="9.140625" style="1" customWidth="1"/>
  </cols>
  <sheetData>
    <row r="2" spans="1:22" ht="23.25">
      <c r="A2" s="2" t="s">
        <v>0</v>
      </c>
      <c r="P2" s="11"/>
      <c r="Q2" s="12"/>
      <c r="R2" s="12"/>
      <c r="S2" s="12"/>
      <c r="T2" s="12"/>
      <c r="U2" s="12"/>
      <c r="V2" s="12"/>
    </row>
    <row r="3" spans="1:4" ht="21">
      <c r="A3" s="105" t="s">
        <v>1</v>
      </c>
      <c r="B3" s="4"/>
      <c r="C3" s="4"/>
      <c r="D3" s="4"/>
    </row>
    <row r="4" spans="1:4" ht="21">
      <c r="A4" s="105" t="s">
        <v>247</v>
      </c>
      <c r="B4" s="4"/>
      <c r="C4" s="4"/>
      <c r="D4" s="4"/>
    </row>
    <row r="5" ht="21" hidden="1"/>
    <row r="7" spans="1:14" s="50" customFormat="1" ht="21">
      <c r="A7" s="197" t="s">
        <v>31</v>
      </c>
      <c r="B7" s="197"/>
      <c r="C7" s="197"/>
      <c r="D7" s="197"/>
      <c r="E7" s="197"/>
      <c r="F7" s="197"/>
      <c r="G7" s="197"/>
      <c r="K7" s="81"/>
      <c r="L7" s="87"/>
      <c r="M7" s="109" t="s">
        <v>76</v>
      </c>
      <c r="N7" s="163" t="str">
        <f>+MEIPASSDBconversionhideXLS3!J3</f>
        <v>FAIL</v>
      </c>
    </row>
    <row r="9" spans="1:11" ht="21">
      <c r="A9" s="206" t="s">
        <v>2</v>
      </c>
      <c r="B9" s="207"/>
      <c r="C9" s="245" t="s">
        <v>89</v>
      </c>
      <c r="D9" s="245"/>
      <c r="E9" s="245"/>
      <c r="F9" s="245"/>
      <c r="G9" s="245"/>
      <c r="H9" s="245"/>
      <c r="I9" s="245"/>
      <c r="J9" s="245"/>
      <c r="K9" s="245"/>
    </row>
    <row r="10" spans="1:11" ht="21">
      <c r="A10" s="208"/>
      <c r="B10" s="209"/>
      <c r="C10" s="245"/>
      <c r="D10" s="245"/>
      <c r="E10" s="245"/>
      <c r="F10" s="245"/>
      <c r="G10" s="245"/>
      <c r="H10" s="245"/>
      <c r="I10" s="245"/>
      <c r="J10" s="245"/>
      <c r="K10" s="245"/>
    </row>
    <row r="11" spans="1:11" ht="15" customHeight="1">
      <c r="A11" s="210"/>
      <c r="B11" s="211"/>
      <c r="C11" s="245"/>
      <c r="D11" s="245"/>
      <c r="E11" s="245"/>
      <c r="F11" s="245"/>
      <c r="G11" s="245"/>
      <c r="H11" s="245"/>
      <c r="I11" s="245"/>
      <c r="J11" s="245"/>
      <c r="K11" s="245"/>
    </row>
    <row r="12" spans="1:11" ht="21">
      <c r="A12" s="146" t="s">
        <v>3</v>
      </c>
      <c r="B12" s="147"/>
      <c r="C12" s="189" t="s">
        <v>41</v>
      </c>
      <c r="D12" s="190"/>
      <c r="E12" s="190"/>
      <c r="F12" s="190"/>
      <c r="G12" s="190"/>
      <c r="H12" s="190"/>
      <c r="I12" s="190"/>
      <c r="J12" s="190"/>
      <c r="K12" s="191"/>
    </row>
    <row r="13" spans="1:11" ht="21">
      <c r="A13" s="148"/>
      <c r="B13" s="149"/>
      <c r="C13" s="212"/>
      <c r="D13" s="213"/>
      <c r="E13" s="213"/>
      <c r="F13" s="213"/>
      <c r="G13" s="213"/>
      <c r="H13" s="213"/>
      <c r="I13" s="213"/>
      <c r="J13" s="213"/>
      <c r="K13" s="214"/>
    </row>
    <row r="14" spans="1:11" ht="21">
      <c r="A14" s="148"/>
      <c r="B14" s="149"/>
      <c r="C14" s="212"/>
      <c r="D14" s="213"/>
      <c r="E14" s="213"/>
      <c r="F14" s="213"/>
      <c r="G14" s="213"/>
      <c r="H14" s="213"/>
      <c r="I14" s="213"/>
      <c r="J14" s="213"/>
      <c r="K14" s="214"/>
    </row>
    <row r="15" spans="1:11" ht="21">
      <c r="A15" s="148"/>
      <c r="B15" s="149"/>
      <c r="C15" s="212"/>
      <c r="D15" s="213"/>
      <c r="E15" s="213"/>
      <c r="F15" s="213"/>
      <c r="G15" s="213"/>
      <c r="H15" s="213"/>
      <c r="I15" s="213"/>
      <c r="J15" s="213"/>
      <c r="K15" s="214"/>
    </row>
    <row r="16" spans="1:11" ht="45.75" customHeight="1">
      <c r="A16" s="148"/>
      <c r="B16" s="149"/>
      <c r="C16" s="212"/>
      <c r="D16" s="213"/>
      <c r="E16" s="213"/>
      <c r="F16" s="213"/>
      <c r="G16" s="213"/>
      <c r="H16" s="213"/>
      <c r="I16" s="213"/>
      <c r="J16" s="213"/>
      <c r="K16" s="214"/>
    </row>
    <row r="17" spans="1:11" ht="13.5" customHeight="1" hidden="1">
      <c r="A17" s="150"/>
      <c r="B17" s="151"/>
      <c r="C17" s="192"/>
      <c r="D17" s="193"/>
      <c r="E17" s="193"/>
      <c r="F17" s="193"/>
      <c r="G17" s="193"/>
      <c r="H17" s="193"/>
      <c r="I17" s="193"/>
      <c r="J17" s="193"/>
      <c r="K17" s="194"/>
    </row>
    <row r="18" spans="1:11" ht="21">
      <c r="A18" s="183" t="s">
        <v>4</v>
      </c>
      <c r="B18" s="184"/>
      <c r="C18" s="253" t="s">
        <v>5</v>
      </c>
      <c r="D18" s="224"/>
      <c r="E18" s="224"/>
      <c r="F18" s="224"/>
      <c r="G18" s="224"/>
      <c r="H18" s="224"/>
      <c r="I18" s="224"/>
      <c r="J18" s="224"/>
      <c r="K18" s="225"/>
    </row>
    <row r="20" spans="1:5" ht="21">
      <c r="A20" s="188" t="s">
        <v>6</v>
      </c>
      <c r="B20" s="188"/>
      <c r="C20" s="188"/>
      <c r="D20" s="188"/>
      <c r="E20" s="188"/>
    </row>
    <row r="22" spans="1:11" ht="39.75" customHeight="1">
      <c r="A22" s="254" t="s">
        <v>7</v>
      </c>
      <c r="B22" s="254"/>
      <c r="C22" s="254"/>
      <c r="D22" s="254"/>
      <c r="E22" s="254"/>
      <c r="F22" s="254"/>
      <c r="G22" s="254"/>
      <c r="H22" s="254"/>
      <c r="I22" s="254"/>
      <c r="J22" s="254"/>
      <c r="K22" s="82"/>
    </row>
    <row r="23" spans="1:11" ht="43.5" customHeight="1">
      <c r="A23" s="254" t="s">
        <v>90</v>
      </c>
      <c r="B23" s="254"/>
      <c r="C23" s="254"/>
      <c r="D23" s="254"/>
      <c r="E23" s="254"/>
      <c r="F23" s="254"/>
      <c r="G23" s="254"/>
      <c r="H23" s="254"/>
      <c r="I23" s="254"/>
      <c r="J23" s="254"/>
      <c r="K23" s="118"/>
    </row>
    <row r="25" spans="1:14" s="50" customFormat="1" ht="21">
      <c r="A25" s="197" t="s">
        <v>30</v>
      </c>
      <c r="B25" s="197"/>
      <c r="C25" s="197"/>
      <c r="D25" s="197"/>
      <c r="E25" s="197"/>
      <c r="F25" s="197"/>
      <c r="K25" s="81"/>
      <c r="L25" s="87"/>
      <c r="M25" s="109" t="s">
        <v>77</v>
      </c>
      <c r="N25" s="163" t="str">
        <f>+MEIPASSDBconversionhideXLS3!J7</f>
        <v>FAIL</v>
      </c>
    </row>
    <row r="27" spans="1:11" ht="45.75" customHeight="1">
      <c r="A27" s="206" t="s">
        <v>2</v>
      </c>
      <c r="B27" s="207"/>
      <c r="C27" s="245" t="s">
        <v>8</v>
      </c>
      <c r="D27" s="245"/>
      <c r="E27" s="245"/>
      <c r="F27" s="245"/>
      <c r="G27" s="245"/>
      <c r="H27" s="245"/>
      <c r="I27" s="245"/>
      <c r="J27" s="245"/>
      <c r="K27" s="245"/>
    </row>
    <row r="28" spans="1:11" ht="21">
      <c r="A28" s="146" t="s">
        <v>3</v>
      </c>
      <c r="B28" s="170"/>
      <c r="C28" s="189" t="s">
        <v>213</v>
      </c>
      <c r="D28" s="190"/>
      <c r="E28" s="190"/>
      <c r="F28" s="190"/>
      <c r="G28" s="190"/>
      <c r="H28" s="190"/>
      <c r="I28" s="190"/>
      <c r="J28" s="190"/>
      <c r="K28" s="191"/>
    </row>
    <row r="29" spans="1:11" ht="21">
      <c r="A29" s="148"/>
      <c r="B29" s="171"/>
      <c r="C29" s="212"/>
      <c r="D29" s="213"/>
      <c r="E29" s="213"/>
      <c r="F29" s="213"/>
      <c r="G29" s="213"/>
      <c r="H29" s="213"/>
      <c r="I29" s="213"/>
      <c r="J29" s="213"/>
      <c r="K29" s="214"/>
    </row>
    <row r="30" spans="1:11" ht="21">
      <c r="A30" s="148"/>
      <c r="B30" s="171"/>
      <c r="C30" s="212"/>
      <c r="D30" s="213"/>
      <c r="E30" s="213"/>
      <c r="F30" s="213"/>
      <c r="G30" s="213"/>
      <c r="H30" s="213"/>
      <c r="I30" s="213"/>
      <c r="J30" s="213"/>
      <c r="K30" s="214"/>
    </row>
    <row r="31" spans="1:11" ht="21">
      <c r="A31" s="148"/>
      <c r="B31" s="171"/>
      <c r="C31" s="212"/>
      <c r="D31" s="213"/>
      <c r="E31" s="213"/>
      <c r="F31" s="213"/>
      <c r="G31" s="213"/>
      <c r="H31" s="213"/>
      <c r="I31" s="213"/>
      <c r="J31" s="213"/>
      <c r="K31" s="214"/>
    </row>
    <row r="32" spans="1:11" ht="21">
      <c r="A32" s="148"/>
      <c r="B32" s="171"/>
      <c r="C32" s="212"/>
      <c r="D32" s="213"/>
      <c r="E32" s="213"/>
      <c r="F32" s="213"/>
      <c r="G32" s="213"/>
      <c r="H32" s="213"/>
      <c r="I32" s="213"/>
      <c r="J32" s="213"/>
      <c r="K32" s="214"/>
    </row>
    <row r="33" spans="1:11" ht="21">
      <c r="A33" s="148"/>
      <c r="B33" s="171"/>
      <c r="C33" s="212"/>
      <c r="D33" s="213"/>
      <c r="E33" s="213"/>
      <c r="F33" s="213"/>
      <c r="G33" s="213"/>
      <c r="H33" s="213"/>
      <c r="I33" s="213"/>
      <c r="J33" s="213"/>
      <c r="K33" s="214"/>
    </row>
    <row r="34" spans="1:11" ht="21">
      <c r="A34" s="148"/>
      <c r="B34" s="171"/>
      <c r="C34" s="212"/>
      <c r="D34" s="213"/>
      <c r="E34" s="213"/>
      <c r="F34" s="213"/>
      <c r="G34" s="213"/>
      <c r="H34" s="213"/>
      <c r="I34" s="213"/>
      <c r="J34" s="213"/>
      <c r="K34" s="214"/>
    </row>
    <row r="35" spans="1:11" ht="50.25" customHeight="1">
      <c r="A35" s="148"/>
      <c r="B35" s="171"/>
      <c r="C35" s="212"/>
      <c r="D35" s="213"/>
      <c r="E35" s="213"/>
      <c r="F35" s="213"/>
      <c r="G35" s="213"/>
      <c r="H35" s="213"/>
      <c r="I35" s="213"/>
      <c r="J35" s="213"/>
      <c r="K35" s="214"/>
    </row>
    <row r="36" spans="1:11" ht="46.5" customHeight="1">
      <c r="A36" s="215" t="s">
        <v>21</v>
      </c>
      <c r="B36" s="215"/>
      <c r="C36" s="245" t="s">
        <v>24</v>
      </c>
      <c r="D36" s="245"/>
      <c r="E36" s="245"/>
      <c r="F36" s="245"/>
      <c r="G36" s="245"/>
      <c r="H36" s="245"/>
      <c r="I36" s="245"/>
      <c r="J36" s="245"/>
      <c r="K36" s="245"/>
    </row>
    <row r="37" spans="1:11" ht="21">
      <c r="A37" s="102"/>
      <c r="B37" s="46"/>
      <c r="C37" s="46"/>
      <c r="D37" s="46"/>
      <c r="E37" s="46"/>
      <c r="F37" s="46"/>
      <c r="G37" s="46"/>
      <c r="H37" s="46"/>
      <c r="I37" s="46"/>
      <c r="J37" s="46"/>
      <c r="K37" s="83"/>
    </row>
    <row r="38" spans="1:11" ht="21">
      <c r="A38" s="258" t="s">
        <v>22</v>
      </c>
      <c r="B38" s="259"/>
      <c r="C38" s="259"/>
      <c r="D38" s="259"/>
      <c r="E38" s="259"/>
      <c r="F38" s="259"/>
      <c r="G38" s="259"/>
      <c r="H38" s="259"/>
      <c r="I38" s="259"/>
      <c r="J38" s="259"/>
      <c r="K38" s="260"/>
    </row>
    <row r="39" spans="1:12" ht="21">
      <c r="A39" s="238" t="s">
        <v>57</v>
      </c>
      <c r="B39" s="239"/>
      <c r="C39" s="239"/>
      <c r="D39" s="239"/>
      <c r="E39" s="239"/>
      <c r="F39" s="239"/>
      <c r="G39" s="239"/>
      <c r="H39" s="239"/>
      <c r="I39" s="239"/>
      <c r="J39" s="240"/>
      <c r="K39" s="82"/>
      <c r="L39" s="156"/>
    </row>
    <row r="40" ht="21">
      <c r="K40" s="119"/>
    </row>
    <row r="41" spans="1:11" ht="21">
      <c r="A41" s="183" t="s">
        <v>4</v>
      </c>
      <c r="B41" s="184"/>
      <c r="C41" s="245" t="s">
        <v>86</v>
      </c>
      <c r="D41" s="245"/>
      <c r="E41" s="245"/>
      <c r="F41" s="245"/>
      <c r="G41" s="245"/>
      <c r="H41" s="245"/>
      <c r="I41" s="245"/>
      <c r="J41" s="245"/>
      <c r="K41" s="82"/>
    </row>
    <row r="42" spans="1:11" ht="21">
      <c r="A42" s="112"/>
      <c r="B42" s="7"/>
      <c r="C42" s="7"/>
      <c r="D42" s="7"/>
      <c r="E42" s="7"/>
      <c r="F42" s="7"/>
      <c r="G42" s="7"/>
      <c r="H42" s="7"/>
      <c r="I42" s="7"/>
      <c r="J42" s="7"/>
      <c r="K42" s="83"/>
    </row>
    <row r="43" spans="1:11" ht="21">
      <c r="A43" s="257" t="s">
        <v>23</v>
      </c>
      <c r="B43" s="257"/>
      <c r="C43" s="257"/>
      <c r="D43" s="257"/>
      <c r="E43" s="257"/>
      <c r="F43" s="257"/>
      <c r="G43" s="257"/>
      <c r="H43" s="257"/>
      <c r="I43" s="257"/>
      <c r="J43" s="257"/>
      <c r="K43" s="82"/>
    </row>
    <row r="44" spans="1:11" ht="21">
      <c r="A44" s="113"/>
      <c r="B44" s="6"/>
      <c r="C44" s="7"/>
      <c r="D44" s="7"/>
      <c r="E44" s="7"/>
      <c r="F44" s="7"/>
      <c r="G44" s="7"/>
      <c r="H44" s="7"/>
      <c r="I44" s="7"/>
      <c r="J44" s="7"/>
      <c r="K44" s="120"/>
    </row>
    <row r="45" spans="1:14" ht="21">
      <c r="A45" s="197" t="s">
        <v>32</v>
      </c>
      <c r="B45" s="197"/>
      <c r="C45" s="197"/>
      <c r="D45" s="197"/>
      <c r="E45" s="197"/>
      <c r="F45" s="197"/>
      <c r="G45" s="197"/>
      <c r="H45" s="197"/>
      <c r="M45" s="106" t="s">
        <v>78</v>
      </c>
      <c r="N45" s="163" t="str">
        <f>+MEIPASSDBconversionhideXLS3!J14</f>
        <v>FAIL</v>
      </c>
    </row>
    <row r="47" spans="1:11" ht="21">
      <c r="A47" s="206" t="s">
        <v>2</v>
      </c>
      <c r="B47" s="207"/>
      <c r="C47" s="245" t="s">
        <v>9</v>
      </c>
      <c r="D47" s="245"/>
      <c r="E47" s="245"/>
      <c r="F47" s="245"/>
      <c r="G47" s="245"/>
      <c r="H47" s="245"/>
      <c r="I47" s="245"/>
      <c r="J47" s="245"/>
      <c r="K47" s="245"/>
    </row>
    <row r="48" spans="1:11" ht="21">
      <c r="A48" s="208"/>
      <c r="B48" s="209"/>
      <c r="C48" s="245"/>
      <c r="D48" s="245"/>
      <c r="E48" s="245"/>
      <c r="F48" s="245"/>
      <c r="G48" s="245"/>
      <c r="H48" s="245"/>
      <c r="I48" s="245"/>
      <c r="J48" s="245"/>
      <c r="K48" s="245"/>
    </row>
    <row r="49" spans="1:11" ht="47.25" customHeight="1">
      <c r="A49" s="210"/>
      <c r="B49" s="211"/>
      <c r="C49" s="245"/>
      <c r="D49" s="245"/>
      <c r="E49" s="245"/>
      <c r="F49" s="245"/>
      <c r="G49" s="245"/>
      <c r="H49" s="245"/>
      <c r="I49" s="245"/>
      <c r="J49" s="245"/>
      <c r="K49" s="245"/>
    </row>
    <row r="50" spans="1:11" ht="21">
      <c r="A50" s="146" t="s">
        <v>3</v>
      </c>
      <c r="B50" s="147"/>
      <c r="C50" s="189" t="s">
        <v>214</v>
      </c>
      <c r="D50" s="190"/>
      <c r="E50" s="190"/>
      <c r="F50" s="190"/>
      <c r="G50" s="190"/>
      <c r="H50" s="190"/>
      <c r="I50" s="190"/>
      <c r="J50" s="190"/>
      <c r="K50" s="191"/>
    </row>
    <row r="51" spans="1:11" ht="21">
      <c r="A51" s="148"/>
      <c r="B51" s="149"/>
      <c r="C51" s="212"/>
      <c r="D51" s="213"/>
      <c r="E51" s="213"/>
      <c r="F51" s="213"/>
      <c r="G51" s="213"/>
      <c r="H51" s="213"/>
      <c r="I51" s="213"/>
      <c r="J51" s="213"/>
      <c r="K51" s="214"/>
    </row>
    <row r="52" spans="1:11" ht="21">
      <c r="A52" s="148"/>
      <c r="B52" s="149"/>
      <c r="C52" s="212"/>
      <c r="D52" s="213"/>
      <c r="E52" s="213"/>
      <c r="F52" s="213"/>
      <c r="G52" s="213"/>
      <c r="H52" s="213"/>
      <c r="I52" s="213"/>
      <c r="J52" s="213"/>
      <c r="K52" s="214"/>
    </row>
    <row r="53" spans="1:11" ht="21">
      <c r="A53" s="148"/>
      <c r="B53" s="149"/>
      <c r="C53" s="212"/>
      <c r="D53" s="213"/>
      <c r="E53" s="213"/>
      <c r="F53" s="213"/>
      <c r="G53" s="213"/>
      <c r="H53" s="213"/>
      <c r="I53" s="213"/>
      <c r="J53" s="213"/>
      <c r="K53" s="214"/>
    </row>
    <row r="54" spans="1:11" ht="21">
      <c r="A54" s="148"/>
      <c r="B54" s="149"/>
      <c r="C54" s="212"/>
      <c r="D54" s="213"/>
      <c r="E54" s="213"/>
      <c r="F54" s="213"/>
      <c r="G54" s="213"/>
      <c r="H54" s="213"/>
      <c r="I54" s="213"/>
      <c r="J54" s="213"/>
      <c r="K54" s="214"/>
    </row>
    <row r="55" spans="1:11" ht="79.5" customHeight="1">
      <c r="A55" s="150"/>
      <c r="B55" s="151"/>
      <c r="C55" s="192"/>
      <c r="D55" s="193"/>
      <c r="E55" s="193"/>
      <c r="F55" s="193"/>
      <c r="G55" s="193"/>
      <c r="H55" s="193"/>
      <c r="I55" s="193"/>
      <c r="J55" s="193"/>
      <c r="K55" s="194"/>
    </row>
    <row r="56" spans="1:11" ht="21">
      <c r="A56" s="274" t="s">
        <v>4</v>
      </c>
      <c r="B56" s="207"/>
      <c r="C56" s="245" t="s">
        <v>239</v>
      </c>
      <c r="D56" s="245"/>
      <c r="E56" s="245"/>
      <c r="F56" s="245"/>
      <c r="G56" s="245"/>
      <c r="H56" s="245"/>
      <c r="I56" s="245"/>
      <c r="J56" s="245"/>
      <c r="K56" s="245"/>
    </row>
    <row r="57" spans="1:11" ht="21">
      <c r="A57" s="275"/>
      <c r="B57" s="209"/>
      <c r="C57" s="245"/>
      <c r="D57" s="245"/>
      <c r="E57" s="245"/>
      <c r="F57" s="245"/>
      <c r="G57" s="245"/>
      <c r="H57" s="245"/>
      <c r="I57" s="245"/>
      <c r="J57" s="245"/>
      <c r="K57" s="245"/>
    </row>
    <row r="58" spans="1:11" ht="21">
      <c r="A58" s="275"/>
      <c r="B58" s="209"/>
      <c r="C58" s="245"/>
      <c r="D58" s="245"/>
      <c r="E58" s="245"/>
      <c r="F58" s="245"/>
      <c r="G58" s="245"/>
      <c r="H58" s="245"/>
      <c r="I58" s="245"/>
      <c r="J58" s="245"/>
      <c r="K58" s="245"/>
    </row>
    <row r="59" spans="1:11" ht="21">
      <c r="A59" s="275"/>
      <c r="B59" s="209"/>
      <c r="C59" s="245"/>
      <c r="D59" s="245"/>
      <c r="E59" s="245"/>
      <c r="F59" s="245"/>
      <c r="G59" s="245"/>
      <c r="H59" s="245"/>
      <c r="I59" s="245"/>
      <c r="J59" s="245"/>
      <c r="K59" s="245"/>
    </row>
    <row r="60" spans="1:11" ht="21">
      <c r="A60" s="275"/>
      <c r="B60" s="209"/>
      <c r="C60" s="245"/>
      <c r="D60" s="245"/>
      <c r="E60" s="245"/>
      <c r="F60" s="245"/>
      <c r="G60" s="245"/>
      <c r="H60" s="245"/>
      <c r="I60" s="245"/>
      <c r="J60" s="245"/>
      <c r="K60" s="245"/>
    </row>
    <row r="61" spans="1:11" ht="21">
      <c r="A61" s="275"/>
      <c r="B61" s="209"/>
      <c r="C61" s="245"/>
      <c r="D61" s="245"/>
      <c r="E61" s="245"/>
      <c r="F61" s="245"/>
      <c r="G61" s="245"/>
      <c r="H61" s="245"/>
      <c r="I61" s="245"/>
      <c r="J61" s="245"/>
      <c r="K61" s="245"/>
    </row>
    <row r="62" spans="1:11" ht="17.25" customHeight="1">
      <c r="A62" s="276"/>
      <c r="B62" s="211"/>
      <c r="C62" s="245"/>
      <c r="D62" s="245"/>
      <c r="E62" s="245"/>
      <c r="F62" s="245"/>
      <c r="G62" s="245"/>
      <c r="H62" s="245"/>
      <c r="I62" s="245"/>
      <c r="J62" s="245"/>
      <c r="K62" s="245"/>
    </row>
    <row r="63" ht="21" customHeight="1"/>
    <row r="64" spans="1:11" ht="26.25" customHeight="1">
      <c r="A64" s="251" t="s">
        <v>6</v>
      </c>
      <c r="B64" s="251"/>
      <c r="C64" s="251"/>
      <c r="D64" s="251"/>
      <c r="E64" s="251"/>
      <c r="F64" s="46"/>
      <c r="G64" s="46"/>
      <c r="H64" s="46"/>
      <c r="I64" s="46"/>
      <c r="J64" s="46"/>
      <c r="K64" s="83"/>
    </row>
    <row r="65" spans="1:12" ht="21">
      <c r="A65" s="108"/>
      <c r="B65" s="8"/>
      <c r="C65" s="8"/>
      <c r="D65" s="8"/>
      <c r="E65" s="8"/>
      <c r="F65" s="8"/>
      <c r="G65" s="8"/>
      <c r="H65" s="8"/>
      <c r="I65" s="8"/>
      <c r="J65" s="8"/>
      <c r="K65" s="83"/>
      <c r="L65" s="115"/>
    </row>
    <row r="66" spans="1:11" ht="26.25" customHeight="1">
      <c r="A66" s="183" t="s">
        <v>4</v>
      </c>
      <c r="B66" s="184"/>
      <c r="C66" s="185" t="s">
        <v>87</v>
      </c>
      <c r="D66" s="186"/>
      <c r="E66" s="186"/>
      <c r="F66" s="186"/>
      <c r="G66" s="186"/>
      <c r="H66" s="186"/>
      <c r="I66" s="186"/>
      <c r="J66" s="187"/>
      <c r="K66" s="82"/>
    </row>
    <row r="67" spans="1:12" ht="15" customHeight="1">
      <c r="A67" s="72"/>
      <c r="B67" s="20"/>
      <c r="C67" s="20"/>
      <c r="D67" s="20"/>
      <c r="E67" s="20"/>
      <c r="F67" s="20"/>
      <c r="G67" s="20"/>
      <c r="H67" s="20"/>
      <c r="I67" s="20"/>
      <c r="J67" s="20"/>
      <c r="K67" s="121"/>
      <c r="L67" s="157"/>
    </row>
    <row r="68" spans="1:12" ht="15" customHeight="1">
      <c r="A68" s="204" t="s">
        <v>188</v>
      </c>
      <c r="B68" s="205"/>
      <c r="C68" s="205"/>
      <c r="D68" s="205"/>
      <c r="E68" s="205"/>
      <c r="F68" s="205"/>
      <c r="G68" s="205"/>
      <c r="H68" s="205"/>
      <c r="I68" s="205"/>
      <c r="J68" s="205"/>
      <c r="K68" s="205"/>
      <c r="L68" s="115"/>
    </row>
    <row r="69" spans="1:12" ht="31.5" customHeight="1">
      <c r="A69" s="243"/>
      <c r="B69" s="244"/>
      <c r="C69" s="244"/>
      <c r="D69" s="244"/>
      <c r="E69" s="244"/>
      <c r="F69" s="244"/>
      <c r="G69" s="244"/>
      <c r="H69" s="244"/>
      <c r="I69" s="244"/>
      <c r="J69" s="244"/>
      <c r="K69" s="244"/>
      <c r="L69" s="115"/>
    </row>
    <row r="70" spans="1:12" ht="31.5" customHeight="1">
      <c r="A70" s="185" t="s">
        <v>141</v>
      </c>
      <c r="B70" s="186"/>
      <c r="C70" s="186"/>
      <c r="D70" s="186"/>
      <c r="E70" s="186"/>
      <c r="F70" s="186"/>
      <c r="G70" s="186"/>
      <c r="H70" s="186"/>
      <c r="I70" s="186"/>
      <c r="J70" s="187"/>
      <c r="K70" s="82"/>
      <c r="L70" s="158">
        <f>_xlfn.IFERROR((K70/K71)*100,0)</f>
        <v>0</v>
      </c>
    </row>
    <row r="71" spans="1:12" ht="44.25" customHeight="1">
      <c r="A71" s="185" t="s">
        <v>142</v>
      </c>
      <c r="B71" s="186"/>
      <c r="C71" s="186"/>
      <c r="D71" s="186"/>
      <c r="E71" s="186"/>
      <c r="F71" s="186"/>
      <c r="G71" s="186"/>
      <c r="H71" s="186"/>
      <c r="I71" s="186"/>
      <c r="J71" s="187"/>
      <c r="K71" s="82"/>
      <c r="L71" s="157"/>
    </row>
    <row r="72" spans="1:12" ht="15" customHeight="1">
      <c r="A72" s="72"/>
      <c r="B72" s="20"/>
      <c r="C72" s="20"/>
      <c r="D72" s="20"/>
      <c r="E72" s="20"/>
      <c r="F72" s="20"/>
      <c r="G72" s="20"/>
      <c r="H72" s="20"/>
      <c r="I72" s="20"/>
      <c r="J72" s="20"/>
      <c r="K72" s="121"/>
      <c r="L72" s="157"/>
    </row>
    <row r="73" ht="15" customHeight="1">
      <c r="L73" s="115"/>
    </row>
    <row r="74" spans="1:11" ht="26.25" customHeight="1">
      <c r="A74" s="183" t="s">
        <v>88</v>
      </c>
      <c r="B74" s="184"/>
      <c r="C74" s="185" t="s">
        <v>91</v>
      </c>
      <c r="D74" s="186"/>
      <c r="E74" s="186"/>
      <c r="F74" s="186"/>
      <c r="G74" s="186"/>
      <c r="H74" s="186"/>
      <c r="I74" s="186"/>
      <c r="J74" s="187"/>
      <c r="K74" s="82"/>
    </row>
    <row r="75" spans="1:12" ht="15" customHeight="1">
      <c r="A75" s="108"/>
      <c r="B75" s="8"/>
      <c r="C75" s="8"/>
      <c r="D75" s="8"/>
      <c r="E75" s="8"/>
      <c r="F75" s="8"/>
      <c r="G75" s="8"/>
      <c r="H75" s="8"/>
      <c r="I75" s="8"/>
      <c r="J75" s="8"/>
      <c r="K75" s="83"/>
      <c r="L75" s="115"/>
    </row>
    <row r="76" spans="1:12" ht="51" customHeight="1">
      <c r="A76" s="243" t="s">
        <v>94</v>
      </c>
      <c r="B76" s="244"/>
      <c r="C76" s="244"/>
      <c r="D76" s="244"/>
      <c r="E76" s="244"/>
      <c r="F76" s="244"/>
      <c r="G76" s="244"/>
      <c r="H76" s="244"/>
      <c r="I76" s="244"/>
      <c r="J76" s="244"/>
      <c r="K76" s="244"/>
      <c r="L76" s="115"/>
    </row>
    <row r="77" spans="1:12" ht="30.75" customHeight="1">
      <c r="A77" s="185" t="s">
        <v>141</v>
      </c>
      <c r="B77" s="186"/>
      <c r="C77" s="186"/>
      <c r="D77" s="186"/>
      <c r="E77" s="186"/>
      <c r="F77" s="186"/>
      <c r="G77" s="186"/>
      <c r="H77" s="186"/>
      <c r="I77" s="186"/>
      <c r="J77" s="187"/>
      <c r="K77" s="82"/>
      <c r="L77" s="158">
        <f>_xlfn.IFERROR((K77/K78)*100,0)</f>
        <v>0</v>
      </c>
    </row>
    <row r="78" spans="1:12" ht="40.5" customHeight="1">
      <c r="A78" s="264" t="s">
        <v>143</v>
      </c>
      <c r="B78" s="265"/>
      <c r="C78" s="265"/>
      <c r="D78" s="265"/>
      <c r="E78" s="265"/>
      <c r="F78" s="265"/>
      <c r="G78" s="265"/>
      <c r="H78" s="265"/>
      <c r="I78" s="265"/>
      <c r="J78" s="266"/>
      <c r="K78" s="82"/>
      <c r="L78" s="155"/>
    </row>
    <row r="79" spans="1:12" ht="21">
      <c r="A79" s="108"/>
      <c r="B79" s="8"/>
      <c r="C79" s="8"/>
      <c r="D79" s="8"/>
      <c r="E79" s="8"/>
      <c r="F79" s="8"/>
      <c r="G79" s="8"/>
      <c r="H79" s="8"/>
      <c r="I79" s="8"/>
      <c r="J79" s="8"/>
      <c r="K79" s="83"/>
      <c r="L79" s="155"/>
    </row>
    <row r="80" ht="15" customHeight="1">
      <c r="L80" s="115"/>
    </row>
    <row r="81" spans="1:12" ht="27" customHeight="1">
      <c r="A81" s="183" t="s">
        <v>4</v>
      </c>
      <c r="B81" s="184"/>
      <c r="C81" s="185" t="s">
        <v>75</v>
      </c>
      <c r="D81" s="186"/>
      <c r="E81" s="186"/>
      <c r="F81" s="186"/>
      <c r="G81" s="186"/>
      <c r="H81" s="186"/>
      <c r="I81" s="186"/>
      <c r="J81" s="187"/>
      <c r="K81" s="82"/>
      <c r="L81" s="115"/>
    </row>
    <row r="82" spans="1:12" ht="21">
      <c r="A82" s="108"/>
      <c r="B82" s="8"/>
      <c r="C82" s="8"/>
      <c r="D82" s="8"/>
      <c r="E82" s="8"/>
      <c r="F82" s="8"/>
      <c r="G82" s="8"/>
      <c r="H82" s="8"/>
      <c r="I82" s="8"/>
      <c r="J82" s="8"/>
      <c r="K82" s="83"/>
      <c r="L82" s="115"/>
    </row>
    <row r="83" spans="1:12" ht="15" customHeight="1">
      <c r="A83" s="204" t="s">
        <v>95</v>
      </c>
      <c r="B83" s="205"/>
      <c r="C83" s="205"/>
      <c r="D83" s="205"/>
      <c r="E83" s="205"/>
      <c r="F83" s="205"/>
      <c r="G83" s="205"/>
      <c r="H83" s="205"/>
      <c r="I83" s="205"/>
      <c r="J83" s="205"/>
      <c r="K83" s="205"/>
      <c r="L83" s="115"/>
    </row>
    <row r="84" spans="1:12" ht="28.5" customHeight="1">
      <c r="A84" s="243"/>
      <c r="B84" s="244"/>
      <c r="C84" s="244"/>
      <c r="D84" s="244"/>
      <c r="E84" s="244"/>
      <c r="F84" s="244"/>
      <c r="G84" s="244"/>
      <c r="H84" s="244"/>
      <c r="I84" s="244"/>
      <c r="J84" s="244"/>
      <c r="K84" s="244"/>
      <c r="L84" s="115"/>
    </row>
    <row r="85" spans="1:12" ht="29.25" customHeight="1">
      <c r="A85" s="264" t="s">
        <v>141</v>
      </c>
      <c r="B85" s="265"/>
      <c r="C85" s="265"/>
      <c r="D85" s="265"/>
      <c r="E85" s="265"/>
      <c r="F85" s="265"/>
      <c r="G85" s="265"/>
      <c r="H85" s="265"/>
      <c r="I85" s="265"/>
      <c r="J85" s="266"/>
      <c r="K85" s="82"/>
      <c r="L85" s="158">
        <f>_xlfn.IFERROR((K85/K86)*100,0)</f>
        <v>0</v>
      </c>
    </row>
    <row r="86" spans="1:12" ht="41.25" customHeight="1">
      <c r="A86" s="264" t="s">
        <v>144</v>
      </c>
      <c r="B86" s="265"/>
      <c r="C86" s="265"/>
      <c r="D86" s="265"/>
      <c r="E86" s="265"/>
      <c r="F86" s="265"/>
      <c r="G86" s="265"/>
      <c r="H86" s="265"/>
      <c r="I86" s="265"/>
      <c r="J86" s="266"/>
      <c r="K86" s="82"/>
      <c r="L86" s="157"/>
    </row>
    <row r="87" spans="1:12" ht="21">
      <c r="A87" s="75"/>
      <c r="B87" s="21"/>
      <c r="C87" s="21"/>
      <c r="D87" s="21"/>
      <c r="E87" s="21"/>
      <c r="F87" s="21"/>
      <c r="G87" s="21"/>
      <c r="H87" s="21"/>
      <c r="I87" s="8"/>
      <c r="J87" s="8"/>
      <c r="K87" s="83"/>
      <c r="L87" s="155"/>
    </row>
    <row r="88" spans="1:12" ht="21">
      <c r="A88" s="108"/>
      <c r="B88" s="8"/>
      <c r="C88" s="8"/>
      <c r="D88" s="8"/>
      <c r="E88" s="8"/>
      <c r="F88" s="8"/>
      <c r="G88" s="8"/>
      <c r="H88" s="8"/>
      <c r="I88" s="8"/>
      <c r="J88" s="8"/>
      <c r="K88" s="83"/>
      <c r="L88" s="115"/>
    </row>
    <row r="89" spans="1:14" ht="21">
      <c r="A89" s="197" t="s">
        <v>33</v>
      </c>
      <c r="B89" s="197"/>
      <c r="C89" s="197"/>
      <c r="D89" s="197"/>
      <c r="E89" s="197"/>
      <c r="F89" s="197"/>
      <c r="M89" s="106" t="s">
        <v>79</v>
      </c>
      <c r="N89" s="163" t="str">
        <f>+MEIPASSDBconversionhideXLS3!J28</f>
        <v>FAIL</v>
      </c>
    </row>
    <row r="91" spans="1:11" ht="25.5" customHeight="1">
      <c r="A91" s="206" t="s">
        <v>2</v>
      </c>
      <c r="B91" s="207"/>
      <c r="C91" s="185" t="s">
        <v>96</v>
      </c>
      <c r="D91" s="186"/>
      <c r="E91" s="186"/>
      <c r="F91" s="186"/>
      <c r="G91" s="186"/>
      <c r="H91" s="186"/>
      <c r="I91" s="186"/>
      <c r="J91" s="186"/>
      <c r="K91" s="187"/>
    </row>
    <row r="92" spans="1:11" ht="15" customHeight="1">
      <c r="A92" s="218" t="s">
        <v>3</v>
      </c>
      <c r="B92" s="219"/>
      <c r="C92" s="189" t="s">
        <v>240</v>
      </c>
      <c r="D92" s="190"/>
      <c r="E92" s="190"/>
      <c r="F92" s="190"/>
      <c r="G92" s="190"/>
      <c r="H92" s="190"/>
      <c r="I92" s="190"/>
      <c r="J92" s="190"/>
      <c r="K92" s="191"/>
    </row>
    <row r="93" spans="1:11" ht="35.25" customHeight="1">
      <c r="A93" s="220"/>
      <c r="B93" s="221"/>
      <c r="C93" s="192"/>
      <c r="D93" s="193"/>
      <c r="E93" s="193"/>
      <c r="F93" s="193"/>
      <c r="G93" s="193"/>
      <c r="H93" s="193"/>
      <c r="I93" s="193"/>
      <c r="J93" s="193"/>
      <c r="K93" s="194"/>
    </row>
    <row r="94" spans="1:11" ht="15" customHeight="1">
      <c r="A94" s="215" t="s">
        <v>4</v>
      </c>
      <c r="B94" s="215"/>
      <c r="C94" s="189" t="s">
        <v>217</v>
      </c>
      <c r="D94" s="190"/>
      <c r="E94" s="190"/>
      <c r="F94" s="190"/>
      <c r="G94" s="190"/>
      <c r="H94" s="190"/>
      <c r="I94" s="190"/>
      <c r="J94" s="190"/>
      <c r="K94" s="191"/>
    </row>
    <row r="95" spans="1:11" ht="21">
      <c r="A95" s="215"/>
      <c r="B95" s="215"/>
      <c r="C95" s="212"/>
      <c r="D95" s="213"/>
      <c r="E95" s="213"/>
      <c r="F95" s="213"/>
      <c r="G95" s="213"/>
      <c r="H95" s="213"/>
      <c r="I95" s="213"/>
      <c r="J95" s="213"/>
      <c r="K95" s="214"/>
    </row>
    <row r="96" spans="1:11" ht="21">
      <c r="A96" s="215"/>
      <c r="B96" s="215"/>
      <c r="C96" s="212"/>
      <c r="D96" s="213"/>
      <c r="E96" s="213"/>
      <c r="F96" s="213"/>
      <c r="G96" s="213"/>
      <c r="H96" s="213"/>
      <c r="I96" s="213"/>
      <c r="J96" s="213"/>
      <c r="K96" s="214"/>
    </row>
    <row r="97" spans="1:11" ht="21">
      <c r="A97" s="215"/>
      <c r="B97" s="215"/>
      <c r="C97" s="212"/>
      <c r="D97" s="213"/>
      <c r="E97" s="213"/>
      <c r="F97" s="213"/>
      <c r="G97" s="213"/>
      <c r="H97" s="213"/>
      <c r="I97" s="213"/>
      <c r="J97" s="213"/>
      <c r="K97" s="214"/>
    </row>
    <row r="98" spans="1:11" ht="52.5" customHeight="1">
      <c r="A98" s="215"/>
      <c r="B98" s="215"/>
      <c r="C98" s="192"/>
      <c r="D98" s="193"/>
      <c r="E98" s="193"/>
      <c r="F98" s="193"/>
      <c r="G98" s="193"/>
      <c r="H98" s="193"/>
      <c r="I98" s="193"/>
      <c r="J98" s="193"/>
      <c r="K98" s="194"/>
    </row>
    <row r="99" spans="6:11" ht="21">
      <c r="F99" s="46"/>
      <c r="G99" s="46"/>
      <c r="H99" s="46"/>
      <c r="I99" s="46"/>
      <c r="J99" s="46"/>
      <c r="K99" s="83"/>
    </row>
    <row r="100" spans="6:11" ht="21">
      <c r="F100" s="46"/>
      <c r="G100" s="46"/>
      <c r="H100" s="46"/>
      <c r="I100" s="46"/>
      <c r="J100" s="46"/>
      <c r="K100" s="83"/>
    </row>
    <row r="101" spans="1:11" ht="21">
      <c r="A101" s="188" t="s">
        <v>6</v>
      </c>
      <c r="B101" s="188"/>
      <c r="C101" s="188"/>
      <c r="D101" s="188"/>
      <c r="E101" s="188"/>
      <c r="F101" s="46"/>
      <c r="G101" s="46"/>
      <c r="H101" s="46"/>
      <c r="I101" s="46"/>
      <c r="J101" s="46"/>
      <c r="K101" s="83"/>
    </row>
    <row r="102" spans="1:11" ht="21">
      <c r="A102" s="101"/>
      <c r="B102" s="44"/>
      <c r="C102" s="44"/>
      <c r="D102" s="44"/>
      <c r="E102" s="44"/>
      <c r="F102" s="44"/>
      <c r="G102" s="44"/>
      <c r="H102" s="44"/>
      <c r="I102" s="44"/>
      <c r="J102" s="46"/>
      <c r="K102" s="83"/>
    </row>
    <row r="103" spans="1:13" ht="21">
      <c r="A103" s="183" t="s">
        <v>27</v>
      </c>
      <c r="B103" s="184"/>
      <c r="C103" s="185" t="s">
        <v>97</v>
      </c>
      <c r="D103" s="186"/>
      <c r="E103" s="186"/>
      <c r="F103" s="186"/>
      <c r="G103" s="186"/>
      <c r="H103" s="186"/>
      <c r="I103" s="186"/>
      <c r="J103" s="187"/>
      <c r="K103" s="82"/>
      <c r="L103" s="159"/>
      <c r="M103" s="66"/>
    </row>
    <row r="104" spans="1:13" ht="21">
      <c r="A104" s="183" t="s">
        <v>28</v>
      </c>
      <c r="B104" s="184"/>
      <c r="C104" s="185" t="s">
        <v>98</v>
      </c>
      <c r="D104" s="186"/>
      <c r="E104" s="186"/>
      <c r="F104" s="186"/>
      <c r="G104" s="186"/>
      <c r="H104" s="186"/>
      <c r="I104" s="186"/>
      <c r="J104" s="187"/>
      <c r="K104" s="82"/>
      <c r="L104" s="159"/>
      <c r="M104" s="66"/>
    </row>
    <row r="105" spans="10:11" ht="21">
      <c r="J105" s="45"/>
      <c r="K105" s="83"/>
    </row>
    <row r="106" spans="1:11" ht="21">
      <c r="A106" s="102"/>
      <c r="B106" s="45"/>
      <c r="C106" s="45"/>
      <c r="D106" s="45"/>
      <c r="E106" s="45"/>
      <c r="F106" s="45"/>
      <c r="G106" s="45"/>
      <c r="H106" s="45"/>
      <c r="I106" s="45"/>
      <c r="J106" s="45"/>
      <c r="K106" s="83"/>
    </row>
    <row r="107" spans="1:11" ht="21">
      <c r="A107" s="196" t="s">
        <v>26</v>
      </c>
      <c r="B107" s="196"/>
      <c r="C107" s="196"/>
      <c r="D107" s="196"/>
      <c r="E107" s="196"/>
      <c r="F107" s="196"/>
      <c r="G107" s="196"/>
      <c r="H107" s="196"/>
      <c r="I107" s="196"/>
      <c r="J107" s="196"/>
      <c r="K107" s="196"/>
    </row>
    <row r="108" spans="1:11" ht="21" customHeight="1">
      <c r="A108" s="204" t="s">
        <v>46</v>
      </c>
      <c r="B108" s="205"/>
      <c r="C108" s="205"/>
      <c r="D108" s="205"/>
      <c r="E108" s="205"/>
      <c r="F108" s="205"/>
      <c r="G108" s="205"/>
      <c r="H108" s="205"/>
      <c r="I108" s="205"/>
      <c r="J108" s="205"/>
      <c r="K108" s="205"/>
    </row>
    <row r="109" spans="1:12" ht="48" customHeight="1">
      <c r="A109" s="264" t="s">
        <v>100</v>
      </c>
      <c r="B109" s="265"/>
      <c r="C109" s="265"/>
      <c r="D109" s="265"/>
      <c r="E109" s="265"/>
      <c r="F109" s="265"/>
      <c r="G109" s="265"/>
      <c r="H109" s="265"/>
      <c r="I109" s="265"/>
      <c r="J109" s="266"/>
      <c r="K109" s="82"/>
      <c r="L109" s="158">
        <f>_xlfn.IFERROR((K109/K110)*100,0)</f>
        <v>0</v>
      </c>
    </row>
    <row r="110" spans="1:12" ht="45.75" customHeight="1">
      <c r="A110" s="264" t="s">
        <v>99</v>
      </c>
      <c r="B110" s="265"/>
      <c r="C110" s="265"/>
      <c r="D110" s="265"/>
      <c r="E110" s="265"/>
      <c r="F110" s="265"/>
      <c r="G110" s="265"/>
      <c r="H110" s="265"/>
      <c r="I110" s="265"/>
      <c r="J110" s="266"/>
      <c r="K110" s="82"/>
      <c r="L110" s="154"/>
    </row>
    <row r="111" spans="1:14" s="60" customFormat="1" ht="11.25">
      <c r="A111" s="100"/>
      <c r="B111" s="100"/>
      <c r="C111" s="100"/>
      <c r="D111" s="100"/>
      <c r="E111" s="100"/>
      <c r="F111" s="100"/>
      <c r="G111" s="100"/>
      <c r="H111" s="100"/>
      <c r="I111" s="100"/>
      <c r="J111" s="100"/>
      <c r="K111" s="97"/>
      <c r="L111" s="92"/>
      <c r="N111" s="91"/>
    </row>
    <row r="112" spans="1:14" s="60" customFormat="1" ht="11.25">
      <c r="A112" s="100"/>
      <c r="B112" s="100"/>
      <c r="C112" s="100"/>
      <c r="D112" s="100"/>
      <c r="E112" s="100"/>
      <c r="F112" s="100"/>
      <c r="G112" s="100"/>
      <c r="H112" s="100"/>
      <c r="I112" s="100"/>
      <c r="K112" s="91"/>
      <c r="L112" s="92"/>
      <c r="N112" s="91"/>
    </row>
    <row r="114" spans="1:14" ht="21">
      <c r="A114" s="197" t="s">
        <v>34</v>
      </c>
      <c r="B114" s="197"/>
      <c r="C114" s="197"/>
      <c r="D114" s="197"/>
      <c r="E114" s="197"/>
      <c r="F114" s="197"/>
      <c r="G114" s="197"/>
      <c r="M114" s="106" t="s">
        <v>80</v>
      </c>
      <c r="N114" s="163" t="str">
        <f>+MEIPASSDBconversionhideXLS3!J35</f>
        <v>FAIL</v>
      </c>
    </row>
    <row r="116" spans="1:11" ht="15" customHeight="1">
      <c r="A116" s="206" t="s">
        <v>2</v>
      </c>
      <c r="B116" s="207"/>
      <c r="C116" s="189" t="s">
        <v>149</v>
      </c>
      <c r="D116" s="190"/>
      <c r="E116" s="190"/>
      <c r="F116" s="190"/>
      <c r="G116" s="190"/>
      <c r="H116" s="190"/>
      <c r="I116" s="190"/>
      <c r="J116" s="190"/>
      <c r="K116" s="191"/>
    </row>
    <row r="117" spans="1:11" ht="21">
      <c r="A117" s="208"/>
      <c r="B117" s="209"/>
      <c r="C117" s="212"/>
      <c r="D117" s="213"/>
      <c r="E117" s="213"/>
      <c r="F117" s="213"/>
      <c r="G117" s="213"/>
      <c r="H117" s="213"/>
      <c r="I117" s="213"/>
      <c r="J117" s="213"/>
      <c r="K117" s="214"/>
    </row>
    <row r="118" spans="1:11" ht="32.25" customHeight="1">
      <c r="A118" s="210"/>
      <c r="B118" s="211"/>
      <c r="C118" s="192"/>
      <c r="D118" s="193"/>
      <c r="E118" s="193"/>
      <c r="F118" s="193"/>
      <c r="G118" s="193"/>
      <c r="H118" s="193"/>
      <c r="I118" s="193"/>
      <c r="J118" s="193"/>
      <c r="K118" s="194"/>
    </row>
    <row r="119" spans="1:11" ht="15" customHeight="1">
      <c r="A119" s="218" t="s">
        <v>3</v>
      </c>
      <c r="B119" s="219"/>
      <c r="C119" s="189" t="s">
        <v>11</v>
      </c>
      <c r="D119" s="190"/>
      <c r="E119" s="190"/>
      <c r="F119" s="190"/>
      <c r="G119" s="190"/>
      <c r="H119" s="190"/>
      <c r="I119" s="190"/>
      <c r="J119" s="190"/>
      <c r="K119" s="191"/>
    </row>
    <row r="120" spans="1:11" ht="21">
      <c r="A120" s="220"/>
      <c r="B120" s="221"/>
      <c r="C120" s="212"/>
      <c r="D120" s="213"/>
      <c r="E120" s="213"/>
      <c r="F120" s="213"/>
      <c r="G120" s="213"/>
      <c r="H120" s="213"/>
      <c r="I120" s="213"/>
      <c r="J120" s="213"/>
      <c r="K120" s="214"/>
    </row>
    <row r="121" spans="1:11" ht="51.75" customHeight="1">
      <c r="A121" s="222"/>
      <c r="B121" s="223"/>
      <c r="C121" s="192"/>
      <c r="D121" s="193"/>
      <c r="E121" s="193"/>
      <c r="F121" s="193"/>
      <c r="G121" s="193"/>
      <c r="H121" s="193"/>
      <c r="I121" s="193"/>
      <c r="J121" s="193"/>
      <c r="K121" s="194"/>
    </row>
    <row r="122" spans="1:11" ht="15" customHeight="1">
      <c r="A122" s="215" t="s">
        <v>4</v>
      </c>
      <c r="B122" s="215"/>
      <c r="C122" s="189" t="s">
        <v>71</v>
      </c>
      <c r="D122" s="190"/>
      <c r="E122" s="190"/>
      <c r="F122" s="190"/>
      <c r="G122" s="190"/>
      <c r="H122" s="190"/>
      <c r="I122" s="190"/>
      <c r="J122" s="190"/>
      <c r="K122" s="191"/>
    </row>
    <row r="123" spans="1:11" ht="37.5" customHeight="1">
      <c r="A123" s="215"/>
      <c r="B123" s="215"/>
      <c r="C123" s="192"/>
      <c r="D123" s="193"/>
      <c r="E123" s="193"/>
      <c r="F123" s="193"/>
      <c r="G123" s="193"/>
      <c r="H123" s="193"/>
      <c r="I123" s="193"/>
      <c r="J123" s="193"/>
      <c r="K123" s="194"/>
    </row>
    <row r="125" spans="1:5" ht="21">
      <c r="A125" s="188" t="s">
        <v>6</v>
      </c>
      <c r="B125" s="188"/>
      <c r="C125" s="188"/>
      <c r="D125" s="188"/>
      <c r="E125" s="188"/>
    </row>
    <row r="127" spans="1:12" ht="24" customHeight="1">
      <c r="A127" s="183" t="s">
        <v>4</v>
      </c>
      <c r="B127" s="184"/>
      <c r="C127" s="185" t="s">
        <v>104</v>
      </c>
      <c r="D127" s="186"/>
      <c r="E127" s="186"/>
      <c r="F127" s="186"/>
      <c r="G127" s="186"/>
      <c r="H127" s="186"/>
      <c r="I127" s="186"/>
      <c r="J127" s="187"/>
      <c r="K127" s="82"/>
      <c r="L127" s="115"/>
    </row>
    <row r="128" spans="1:5" ht="21">
      <c r="A128" s="76"/>
      <c r="B128" s="19"/>
      <c r="C128" s="19"/>
      <c r="D128" s="19"/>
      <c r="E128" s="19"/>
    </row>
    <row r="129" spans="1:12" ht="21">
      <c r="A129" s="258" t="s">
        <v>26</v>
      </c>
      <c r="B129" s="259"/>
      <c r="C129" s="259"/>
      <c r="D129" s="259"/>
      <c r="E129" s="259"/>
      <c r="F129" s="259"/>
      <c r="G129" s="259"/>
      <c r="H129" s="259"/>
      <c r="I129" s="259"/>
      <c r="J129" s="259"/>
      <c r="K129" s="259"/>
      <c r="L129" s="260"/>
    </row>
    <row r="130" spans="1:12" ht="46.5" customHeight="1">
      <c r="A130" s="185" t="s">
        <v>218</v>
      </c>
      <c r="B130" s="186"/>
      <c r="C130" s="186"/>
      <c r="D130" s="186"/>
      <c r="E130" s="186"/>
      <c r="F130" s="186"/>
      <c r="G130" s="186"/>
      <c r="H130" s="186"/>
      <c r="I130" s="186"/>
      <c r="J130" s="187"/>
      <c r="K130" s="82"/>
      <c r="L130" s="158">
        <f>_xlfn.IFERROR((K130/K131)*100,0)</f>
        <v>0</v>
      </c>
    </row>
    <row r="131" spans="1:11" ht="48.75" customHeight="1">
      <c r="A131" s="185" t="s">
        <v>219</v>
      </c>
      <c r="B131" s="186"/>
      <c r="C131" s="186"/>
      <c r="D131" s="186"/>
      <c r="E131" s="186"/>
      <c r="F131" s="186"/>
      <c r="G131" s="186"/>
      <c r="H131" s="186"/>
      <c r="I131" s="186"/>
      <c r="J131" s="187"/>
      <c r="K131" s="82"/>
    </row>
    <row r="132" spans="1:10" ht="21">
      <c r="A132" s="76"/>
      <c r="B132" s="19"/>
      <c r="C132" s="19"/>
      <c r="D132" s="19"/>
      <c r="E132" s="19"/>
      <c r="F132" s="19"/>
      <c r="G132" s="19"/>
      <c r="H132" s="19"/>
      <c r="I132" s="19"/>
      <c r="J132" s="19"/>
    </row>
    <row r="134" spans="1:6" ht="21">
      <c r="A134" s="197" t="s">
        <v>107</v>
      </c>
      <c r="B134" s="197"/>
      <c r="C134" s="197"/>
      <c r="D134" s="197"/>
      <c r="E134" s="197"/>
      <c r="F134" s="197"/>
    </row>
    <row r="135" spans="13:14" ht="21">
      <c r="M135" s="106" t="s">
        <v>81</v>
      </c>
      <c r="N135" s="163" t="str">
        <f>+MEIPASSDBconversionhideXLS3!J41</f>
        <v>FAIL</v>
      </c>
    </row>
    <row r="136" spans="1:11" ht="15.75" customHeight="1">
      <c r="A136" s="206" t="s">
        <v>2</v>
      </c>
      <c r="B136" s="207"/>
      <c r="C136" s="189" t="s">
        <v>12</v>
      </c>
      <c r="D136" s="190"/>
      <c r="E136" s="190"/>
      <c r="F136" s="190"/>
      <c r="G136" s="190"/>
      <c r="H136" s="190"/>
      <c r="I136" s="190"/>
      <c r="J136" s="190"/>
      <c r="K136" s="191"/>
    </row>
    <row r="137" spans="1:11" ht="30.75" customHeight="1">
      <c r="A137" s="208"/>
      <c r="B137" s="209"/>
      <c r="C137" s="192"/>
      <c r="D137" s="193"/>
      <c r="E137" s="193"/>
      <c r="F137" s="193"/>
      <c r="G137" s="193"/>
      <c r="H137" s="193"/>
      <c r="I137" s="193"/>
      <c r="J137" s="193"/>
      <c r="K137" s="194"/>
    </row>
    <row r="138" spans="1:11" ht="23.25" customHeight="1">
      <c r="A138" s="146" t="s">
        <v>3</v>
      </c>
      <c r="B138" s="147"/>
      <c r="C138" s="189" t="s">
        <v>106</v>
      </c>
      <c r="D138" s="190"/>
      <c r="E138" s="190"/>
      <c r="F138" s="190"/>
      <c r="G138" s="190"/>
      <c r="H138" s="190"/>
      <c r="I138" s="190"/>
      <c r="J138" s="190"/>
      <c r="K138" s="191"/>
    </row>
    <row r="139" spans="1:11" ht="54.75" customHeight="1">
      <c r="A139" s="148"/>
      <c r="B139" s="149"/>
      <c r="C139" s="192"/>
      <c r="D139" s="193"/>
      <c r="E139" s="193"/>
      <c r="F139" s="193"/>
      <c r="G139" s="193"/>
      <c r="H139" s="193"/>
      <c r="I139" s="193"/>
      <c r="J139" s="193"/>
      <c r="K139" s="194"/>
    </row>
    <row r="140" spans="1:11" ht="29.25" customHeight="1">
      <c r="A140" s="183" t="s">
        <v>4</v>
      </c>
      <c r="B140" s="184"/>
      <c r="C140" s="185" t="s">
        <v>72</v>
      </c>
      <c r="D140" s="224"/>
      <c r="E140" s="224"/>
      <c r="F140" s="224"/>
      <c r="G140" s="224"/>
      <c r="H140" s="224"/>
      <c r="I140" s="224"/>
      <c r="J140" s="224"/>
      <c r="K140" s="225"/>
    </row>
    <row r="141" spans="1:11" ht="21">
      <c r="A141" s="113"/>
      <c r="B141" s="6"/>
      <c r="C141" s="7"/>
      <c r="D141" s="7"/>
      <c r="E141" s="7"/>
      <c r="F141" s="7"/>
      <c r="G141" s="7"/>
      <c r="H141" s="7"/>
      <c r="I141" s="7"/>
      <c r="J141" s="7"/>
      <c r="K141" s="83"/>
    </row>
    <row r="142" spans="1:11" ht="21">
      <c r="A142" s="188" t="s">
        <v>6</v>
      </c>
      <c r="B142" s="188"/>
      <c r="C142" s="188"/>
      <c r="D142" s="188"/>
      <c r="E142" s="188"/>
      <c r="F142" s="7"/>
      <c r="G142" s="7"/>
      <c r="H142" s="7"/>
      <c r="I142" s="7"/>
      <c r="J142" s="7"/>
      <c r="K142" s="83"/>
    </row>
    <row r="143" spans="1:11" ht="21">
      <c r="A143" s="113"/>
      <c r="B143" s="6"/>
      <c r="C143" s="7"/>
      <c r="D143" s="7"/>
      <c r="E143" s="7"/>
      <c r="F143" s="7"/>
      <c r="G143" s="7"/>
      <c r="H143" s="7"/>
      <c r="I143" s="7"/>
      <c r="J143" s="7"/>
      <c r="K143" s="83"/>
    </row>
    <row r="144" spans="1:12" ht="21">
      <c r="A144" s="183" t="s">
        <v>4</v>
      </c>
      <c r="B144" s="184"/>
      <c r="C144" s="185" t="s">
        <v>104</v>
      </c>
      <c r="D144" s="186"/>
      <c r="E144" s="186"/>
      <c r="F144" s="186"/>
      <c r="G144" s="186"/>
      <c r="H144" s="186"/>
      <c r="I144" s="186"/>
      <c r="J144" s="187"/>
      <c r="K144" s="82"/>
      <c r="L144" s="115"/>
    </row>
    <row r="146" spans="1:12" ht="21">
      <c r="A146" s="196" t="s">
        <v>26</v>
      </c>
      <c r="B146" s="196"/>
      <c r="C146" s="196"/>
      <c r="D146" s="196"/>
      <c r="E146" s="196"/>
      <c r="F146" s="196"/>
      <c r="G146" s="196"/>
      <c r="H146" s="196"/>
      <c r="I146" s="196"/>
      <c r="J146" s="196"/>
      <c r="K146" s="196"/>
      <c r="L146" s="103"/>
    </row>
    <row r="147" spans="1:12" ht="45.75" customHeight="1">
      <c r="A147" s="185" t="s">
        <v>220</v>
      </c>
      <c r="B147" s="186"/>
      <c r="C147" s="186"/>
      <c r="D147" s="186"/>
      <c r="E147" s="186"/>
      <c r="F147" s="186"/>
      <c r="G147" s="186"/>
      <c r="H147" s="186"/>
      <c r="I147" s="186"/>
      <c r="J147" s="187"/>
      <c r="K147" s="82"/>
      <c r="L147" s="158">
        <f>_xlfn.IFERROR((K147/K148)*100,0)</f>
        <v>0</v>
      </c>
    </row>
    <row r="148" spans="1:11" ht="45" customHeight="1">
      <c r="A148" s="185" t="s">
        <v>221</v>
      </c>
      <c r="B148" s="186"/>
      <c r="C148" s="186"/>
      <c r="D148" s="186"/>
      <c r="E148" s="186"/>
      <c r="F148" s="186"/>
      <c r="G148" s="186"/>
      <c r="H148" s="186"/>
      <c r="I148" s="186"/>
      <c r="J148" s="187"/>
      <c r="K148" s="82"/>
    </row>
    <row r="149" ht="15.75" customHeight="1"/>
    <row r="151" spans="1:14" ht="21">
      <c r="A151" s="197" t="s">
        <v>35</v>
      </c>
      <c r="B151" s="197"/>
      <c r="C151" s="197"/>
      <c r="D151" s="197"/>
      <c r="E151" s="197"/>
      <c r="F151" s="197"/>
      <c r="G151" s="9"/>
      <c r="H151" s="9"/>
      <c r="I151" s="9"/>
      <c r="J151" s="9"/>
      <c r="M151" s="106" t="s">
        <v>82</v>
      </c>
      <c r="N151" s="163" t="str">
        <f>+MEIPASSDBconversionhideXLS3!J47</f>
        <v>FAIL</v>
      </c>
    </row>
    <row r="152" spans="2:10" ht="21">
      <c r="B152" s="9"/>
      <c r="C152" s="9"/>
      <c r="D152" s="9"/>
      <c r="E152" s="9"/>
      <c r="F152" s="9"/>
      <c r="G152" s="9"/>
      <c r="H152" s="9"/>
      <c r="I152" s="9"/>
      <c r="J152" s="9"/>
    </row>
    <row r="153" spans="1:11" ht="15" customHeight="1">
      <c r="A153" s="206" t="s">
        <v>2</v>
      </c>
      <c r="B153" s="207"/>
      <c r="C153" s="189" t="s">
        <v>13</v>
      </c>
      <c r="D153" s="190"/>
      <c r="E153" s="190"/>
      <c r="F153" s="190"/>
      <c r="G153" s="190"/>
      <c r="H153" s="190"/>
      <c r="I153" s="190"/>
      <c r="J153" s="190"/>
      <c r="K153" s="191"/>
    </row>
    <row r="154" spans="1:11" ht="33.75" customHeight="1">
      <c r="A154" s="208"/>
      <c r="B154" s="209"/>
      <c r="C154" s="192"/>
      <c r="D154" s="193"/>
      <c r="E154" s="193"/>
      <c r="F154" s="193"/>
      <c r="G154" s="193"/>
      <c r="H154" s="193"/>
      <c r="I154" s="193"/>
      <c r="J154" s="193"/>
      <c r="K154" s="194"/>
    </row>
    <row r="155" spans="1:11" ht="21">
      <c r="A155" s="146" t="s">
        <v>3</v>
      </c>
      <c r="B155" s="147"/>
      <c r="C155" s="189" t="s">
        <v>108</v>
      </c>
      <c r="D155" s="190"/>
      <c r="E155" s="190"/>
      <c r="F155" s="190"/>
      <c r="G155" s="190"/>
      <c r="H155" s="190"/>
      <c r="I155" s="190"/>
      <c r="J155" s="190"/>
      <c r="K155" s="191"/>
    </row>
    <row r="156" spans="1:11" ht="29.25" customHeight="1">
      <c r="A156" s="148"/>
      <c r="B156" s="149"/>
      <c r="C156" s="192"/>
      <c r="D156" s="193"/>
      <c r="E156" s="193"/>
      <c r="F156" s="193"/>
      <c r="G156" s="193"/>
      <c r="H156" s="193"/>
      <c r="I156" s="193"/>
      <c r="J156" s="193"/>
      <c r="K156" s="194"/>
    </row>
    <row r="157" spans="1:11" ht="45.75" customHeight="1">
      <c r="A157" s="183" t="s">
        <v>4</v>
      </c>
      <c r="B157" s="184"/>
      <c r="C157" s="185" t="s">
        <v>73</v>
      </c>
      <c r="D157" s="224"/>
      <c r="E157" s="224"/>
      <c r="F157" s="224"/>
      <c r="G157" s="224"/>
      <c r="H157" s="224"/>
      <c r="I157" s="224"/>
      <c r="J157" s="224"/>
      <c r="K157" s="225"/>
    </row>
    <row r="158" spans="1:11" ht="21">
      <c r="A158" s="113"/>
      <c r="B158" s="6"/>
      <c r="C158" s="10"/>
      <c r="D158" s="10"/>
      <c r="E158" s="10"/>
      <c r="F158" s="10"/>
      <c r="G158" s="10"/>
      <c r="H158" s="10"/>
      <c r="I158" s="10"/>
      <c r="J158" s="10"/>
      <c r="K158" s="83"/>
    </row>
    <row r="159" spans="1:11" ht="21">
      <c r="A159" s="188" t="s">
        <v>6</v>
      </c>
      <c r="B159" s="188"/>
      <c r="C159" s="188"/>
      <c r="D159" s="188"/>
      <c r="E159" s="188"/>
      <c r="F159" s="10"/>
      <c r="G159" s="10"/>
      <c r="H159" s="10"/>
      <c r="I159" s="10"/>
      <c r="J159" s="10"/>
      <c r="K159" s="83"/>
    </row>
    <row r="160" spans="1:11" ht="21">
      <c r="A160" s="113"/>
      <c r="B160" s="6"/>
      <c r="C160" s="10"/>
      <c r="D160" s="10"/>
      <c r="E160" s="10"/>
      <c r="F160" s="10"/>
      <c r="G160" s="10"/>
      <c r="H160" s="10"/>
      <c r="I160" s="10"/>
      <c r="J160" s="10"/>
      <c r="K160" s="83"/>
    </row>
    <row r="161" spans="1:12" ht="21">
      <c r="A161" s="183" t="s">
        <v>4</v>
      </c>
      <c r="B161" s="184"/>
      <c r="C161" s="185" t="s">
        <v>104</v>
      </c>
      <c r="D161" s="186"/>
      <c r="E161" s="186"/>
      <c r="F161" s="186"/>
      <c r="G161" s="186"/>
      <c r="H161" s="186"/>
      <c r="I161" s="186"/>
      <c r="J161" s="187"/>
      <c r="K161" s="82"/>
      <c r="L161" s="115"/>
    </row>
    <row r="162" spans="1:12" ht="21">
      <c r="A162" s="62"/>
      <c r="B162" s="4"/>
      <c r="C162" s="4"/>
      <c r="D162" s="4"/>
      <c r="E162" s="4"/>
      <c r="F162" s="4"/>
      <c r="G162" s="4"/>
      <c r="H162" s="4"/>
      <c r="I162" s="4"/>
      <c r="J162" s="4"/>
      <c r="K162" s="84"/>
      <c r="L162" s="115"/>
    </row>
    <row r="163" spans="1:12" ht="21">
      <c r="A163" s="196" t="s">
        <v>26</v>
      </c>
      <c r="B163" s="196"/>
      <c r="C163" s="196"/>
      <c r="D163" s="196"/>
      <c r="E163" s="196"/>
      <c r="F163" s="196"/>
      <c r="G163" s="196"/>
      <c r="H163" s="196"/>
      <c r="I163" s="196"/>
      <c r="J163" s="196"/>
      <c r="K163" s="196"/>
      <c r="L163" s="103"/>
    </row>
    <row r="164" spans="1:12" ht="44.25" customHeight="1">
      <c r="A164" s="185" t="s">
        <v>222</v>
      </c>
      <c r="B164" s="186"/>
      <c r="C164" s="186"/>
      <c r="D164" s="186"/>
      <c r="E164" s="186"/>
      <c r="F164" s="186"/>
      <c r="G164" s="186"/>
      <c r="H164" s="186"/>
      <c r="I164" s="186"/>
      <c r="J164" s="187"/>
      <c r="K164" s="82"/>
      <c r="L164" s="158">
        <f>_xlfn.IFERROR((K164/K165)*100,0)</f>
        <v>0</v>
      </c>
    </row>
    <row r="165" spans="1:11" ht="51.75" customHeight="1">
      <c r="A165" s="185" t="s">
        <v>223</v>
      </c>
      <c r="B165" s="186"/>
      <c r="C165" s="186"/>
      <c r="D165" s="186"/>
      <c r="E165" s="186"/>
      <c r="F165" s="186"/>
      <c r="G165" s="186"/>
      <c r="H165" s="186"/>
      <c r="I165" s="186"/>
      <c r="J165" s="187"/>
      <c r="K165" s="82"/>
    </row>
    <row r="168" spans="1:14" ht="21">
      <c r="A168" s="197" t="s">
        <v>110</v>
      </c>
      <c r="B168" s="197"/>
      <c r="C168" s="197"/>
      <c r="D168" s="197"/>
      <c r="E168" s="197"/>
      <c r="F168" s="197"/>
      <c r="G168" s="197"/>
      <c r="M168" s="106" t="s">
        <v>83</v>
      </c>
      <c r="N168" s="163" t="str">
        <f>+MEIPASSDBconversionhideXLS3!J53</f>
        <v>FAIL</v>
      </c>
    </row>
    <row r="170" spans="1:11" ht="15" customHeight="1">
      <c r="A170" s="206" t="s">
        <v>2</v>
      </c>
      <c r="B170" s="207"/>
      <c r="C170" s="189" t="s">
        <v>165</v>
      </c>
      <c r="D170" s="190"/>
      <c r="E170" s="190"/>
      <c r="F170" s="190"/>
      <c r="G170" s="190"/>
      <c r="H170" s="190"/>
      <c r="I170" s="190"/>
      <c r="J170" s="190"/>
      <c r="K170" s="191"/>
    </row>
    <row r="171" spans="1:11" ht="21">
      <c r="A171" s="208"/>
      <c r="B171" s="209"/>
      <c r="C171" s="212"/>
      <c r="D171" s="213"/>
      <c r="E171" s="213"/>
      <c r="F171" s="213"/>
      <c r="G171" s="213"/>
      <c r="H171" s="213"/>
      <c r="I171" s="213"/>
      <c r="J171" s="213"/>
      <c r="K171" s="214"/>
    </row>
    <row r="172" spans="1:11" ht="56.25" customHeight="1">
      <c r="A172" s="210"/>
      <c r="B172" s="211"/>
      <c r="C172" s="192"/>
      <c r="D172" s="193"/>
      <c r="E172" s="193"/>
      <c r="F172" s="193"/>
      <c r="G172" s="193"/>
      <c r="H172" s="193"/>
      <c r="I172" s="193"/>
      <c r="J172" s="193"/>
      <c r="K172" s="194"/>
    </row>
    <row r="173" spans="1:11" ht="15" customHeight="1">
      <c r="A173" s="250" t="s">
        <v>3</v>
      </c>
      <c r="B173" s="250"/>
      <c r="C173" s="189" t="s">
        <v>241</v>
      </c>
      <c r="D173" s="190"/>
      <c r="E173" s="190"/>
      <c r="F173" s="190"/>
      <c r="G173" s="190"/>
      <c r="H173" s="190"/>
      <c r="I173" s="190"/>
      <c r="J173" s="190"/>
      <c r="K173" s="191"/>
    </row>
    <row r="174" spans="1:11" ht="21">
      <c r="A174" s="250"/>
      <c r="B174" s="250"/>
      <c r="C174" s="212"/>
      <c r="D174" s="213"/>
      <c r="E174" s="213"/>
      <c r="F174" s="213"/>
      <c r="G174" s="213"/>
      <c r="H174" s="213"/>
      <c r="I174" s="213"/>
      <c r="J174" s="213"/>
      <c r="K174" s="214"/>
    </row>
    <row r="175" spans="1:11" ht="21">
      <c r="A175" s="250"/>
      <c r="B175" s="250"/>
      <c r="C175" s="212"/>
      <c r="D175" s="213"/>
      <c r="E175" s="213"/>
      <c r="F175" s="213"/>
      <c r="G175" s="213"/>
      <c r="H175" s="213"/>
      <c r="I175" s="213"/>
      <c r="J175" s="213"/>
      <c r="K175" s="214"/>
    </row>
    <row r="176" spans="1:11" ht="21">
      <c r="A176" s="250"/>
      <c r="B176" s="250"/>
      <c r="C176" s="212"/>
      <c r="D176" s="213"/>
      <c r="E176" s="213"/>
      <c r="F176" s="213"/>
      <c r="G176" s="213"/>
      <c r="H176" s="213"/>
      <c r="I176" s="213"/>
      <c r="J176" s="213"/>
      <c r="K176" s="214"/>
    </row>
    <row r="177" spans="1:11" ht="21">
      <c r="A177" s="250"/>
      <c r="B177" s="250"/>
      <c r="C177" s="212"/>
      <c r="D177" s="213"/>
      <c r="E177" s="213"/>
      <c r="F177" s="213"/>
      <c r="G177" s="213"/>
      <c r="H177" s="213"/>
      <c r="I177" s="213"/>
      <c r="J177" s="213"/>
      <c r="K177" s="214"/>
    </row>
    <row r="178" spans="1:11" ht="21">
      <c r="A178" s="250"/>
      <c r="B178" s="250"/>
      <c r="C178" s="212"/>
      <c r="D178" s="213"/>
      <c r="E178" s="213"/>
      <c r="F178" s="213"/>
      <c r="G178" s="213"/>
      <c r="H178" s="213"/>
      <c r="I178" s="213"/>
      <c r="J178" s="213"/>
      <c r="K178" s="214"/>
    </row>
    <row r="179" spans="1:11" ht="21">
      <c r="A179" s="250"/>
      <c r="B179" s="250"/>
      <c r="C179" s="212"/>
      <c r="D179" s="213"/>
      <c r="E179" s="213"/>
      <c r="F179" s="213"/>
      <c r="G179" s="213"/>
      <c r="H179" s="213"/>
      <c r="I179" s="213"/>
      <c r="J179" s="213"/>
      <c r="K179" s="214"/>
    </row>
    <row r="180" spans="1:11" ht="15.75" customHeight="1">
      <c r="A180" s="250"/>
      <c r="B180" s="250"/>
      <c r="C180" s="212"/>
      <c r="D180" s="213"/>
      <c r="E180" s="213"/>
      <c r="F180" s="213"/>
      <c r="G180" s="213"/>
      <c r="H180" s="213"/>
      <c r="I180" s="213"/>
      <c r="J180" s="213"/>
      <c r="K180" s="214"/>
    </row>
    <row r="181" spans="1:11" ht="6" customHeight="1">
      <c r="A181" s="250"/>
      <c r="B181" s="250"/>
      <c r="C181" s="192"/>
      <c r="D181" s="193"/>
      <c r="E181" s="193"/>
      <c r="F181" s="193"/>
      <c r="G181" s="193"/>
      <c r="H181" s="193"/>
      <c r="I181" s="193"/>
      <c r="J181" s="193"/>
      <c r="K181" s="194"/>
    </row>
    <row r="182" spans="1:11" ht="15" customHeight="1">
      <c r="A182" s="215" t="s">
        <v>14</v>
      </c>
      <c r="B182" s="215"/>
      <c r="C182" s="189" t="s">
        <v>225</v>
      </c>
      <c r="D182" s="190"/>
      <c r="E182" s="190"/>
      <c r="F182" s="190"/>
      <c r="G182" s="190"/>
      <c r="H182" s="190"/>
      <c r="I182" s="190"/>
      <c r="J182" s="190"/>
      <c r="K182" s="191"/>
    </row>
    <row r="183" spans="1:11" ht="21">
      <c r="A183" s="215"/>
      <c r="B183" s="215"/>
      <c r="C183" s="212"/>
      <c r="D183" s="213"/>
      <c r="E183" s="213"/>
      <c r="F183" s="213"/>
      <c r="G183" s="213"/>
      <c r="H183" s="213"/>
      <c r="I183" s="213"/>
      <c r="J183" s="213"/>
      <c r="K183" s="214"/>
    </row>
    <row r="184" spans="1:11" ht="21">
      <c r="A184" s="215"/>
      <c r="B184" s="215"/>
      <c r="C184" s="212"/>
      <c r="D184" s="213"/>
      <c r="E184" s="213"/>
      <c r="F184" s="213"/>
      <c r="G184" s="213"/>
      <c r="H184" s="213"/>
      <c r="I184" s="213"/>
      <c r="J184" s="213"/>
      <c r="K184" s="214"/>
    </row>
    <row r="185" spans="1:11" ht="21">
      <c r="A185" s="215"/>
      <c r="B185" s="215"/>
      <c r="C185" s="212"/>
      <c r="D185" s="213"/>
      <c r="E185" s="213"/>
      <c r="F185" s="213"/>
      <c r="G185" s="213"/>
      <c r="H185" s="213"/>
      <c r="I185" s="213"/>
      <c r="J185" s="213"/>
      <c r="K185" s="214"/>
    </row>
    <row r="186" spans="1:11" ht="21">
      <c r="A186" s="215"/>
      <c r="B186" s="215"/>
      <c r="C186" s="212"/>
      <c r="D186" s="213"/>
      <c r="E186" s="213"/>
      <c r="F186" s="213"/>
      <c r="G186" s="213"/>
      <c r="H186" s="213"/>
      <c r="I186" s="213"/>
      <c r="J186" s="213"/>
      <c r="K186" s="214"/>
    </row>
    <row r="187" spans="1:11" ht="21">
      <c r="A187" s="215"/>
      <c r="B187" s="215"/>
      <c r="C187" s="212"/>
      <c r="D187" s="213"/>
      <c r="E187" s="213"/>
      <c r="F187" s="213"/>
      <c r="G187" s="213"/>
      <c r="H187" s="213"/>
      <c r="I187" s="213"/>
      <c r="J187" s="213"/>
      <c r="K187" s="214"/>
    </row>
    <row r="188" spans="1:11" ht="21">
      <c r="A188" s="215"/>
      <c r="B188" s="215"/>
      <c r="C188" s="212"/>
      <c r="D188" s="213"/>
      <c r="E188" s="213"/>
      <c r="F188" s="213"/>
      <c r="G188" s="213"/>
      <c r="H188" s="213"/>
      <c r="I188" s="213"/>
      <c r="J188" s="213"/>
      <c r="K188" s="214"/>
    </row>
    <row r="189" spans="1:11" ht="21">
      <c r="A189" s="215"/>
      <c r="B189" s="215"/>
      <c r="C189" s="212"/>
      <c r="D189" s="213"/>
      <c r="E189" s="213"/>
      <c r="F189" s="213"/>
      <c r="G189" s="213"/>
      <c r="H189" s="213"/>
      <c r="I189" s="213"/>
      <c r="J189" s="213"/>
      <c r="K189" s="214"/>
    </row>
    <row r="190" spans="1:11" ht="57.75" customHeight="1">
      <c r="A190" s="215"/>
      <c r="B190" s="215"/>
      <c r="C190" s="192"/>
      <c r="D190" s="193"/>
      <c r="E190" s="193"/>
      <c r="F190" s="193"/>
      <c r="G190" s="193"/>
      <c r="H190" s="193"/>
      <c r="I190" s="193"/>
      <c r="J190" s="193"/>
      <c r="K190" s="194"/>
    </row>
    <row r="191" spans="1:11" ht="21">
      <c r="A191" s="73"/>
      <c r="B191" s="5"/>
      <c r="C191" s="7"/>
      <c r="D191" s="7"/>
      <c r="E191" s="7"/>
      <c r="F191" s="7"/>
      <c r="G191" s="7"/>
      <c r="H191" s="7"/>
      <c r="I191" s="7"/>
      <c r="J191" s="7"/>
      <c r="K191" s="83"/>
    </row>
    <row r="192" spans="1:11" ht="21">
      <c r="A192" s="188" t="s">
        <v>6</v>
      </c>
      <c r="B192" s="188"/>
      <c r="C192" s="188"/>
      <c r="D192" s="188"/>
      <c r="E192" s="188"/>
      <c r="F192" s="7"/>
      <c r="G192" s="7"/>
      <c r="H192" s="7"/>
      <c r="I192" s="7"/>
      <c r="J192" s="7"/>
      <c r="K192" s="83"/>
    </row>
    <row r="193" spans="1:11" ht="21">
      <c r="A193" s="73"/>
      <c r="B193" s="5"/>
      <c r="C193" s="7"/>
      <c r="D193" s="7"/>
      <c r="E193" s="7"/>
      <c r="F193" s="7"/>
      <c r="G193" s="7"/>
      <c r="H193" s="7"/>
      <c r="I193" s="7"/>
      <c r="J193" s="7"/>
      <c r="K193" s="83"/>
    </row>
    <row r="194" spans="1:11" ht="21">
      <c r="A194" s="183" t="s">
        <v>4</v>
      </c>
      <c r="B194" s="184"/>
      <c r="C194" s="241" t="s">
        <v>87</v>
      </c>
      <c r="D194" s="241"/>
      <c r="E194" s="241"/>
      <c r="F194" s="241"/>
      <c r="G194" s="241"/>
      <c r="H194" s="241"/>
      <c r="I194" s="241"/>
      <c r="J194" s="241"/>
      <c r="K194" s="82"/>
    </row>
    <row r="195" spans="1:12" ht="21">
      <c r="A195" s="183" t="s">
        <v>4</v>
      </c>
      <c r="B195" s="184"/>
      <c r="C195" s="185" t="s">
        <v>91</v>
      </c>
      <c r="D195" s="186"/>
      <c r="E195" s="186"/>
      <c r="F195" s="186"/>
      <c r="G195" s="186"/>
      <c r="H195" s="186"/>
      <c r="I195" s="186"/>
      <c r="J195" s="187"/>
      <c r="K195" s="82"/>
      <c r="L195" s="115"/>
    </row>
    <row r="197" spans="1:12" ht="21">
      <c r="A197" s="196" t="s">
        <v>26</v>
      </c>
      <c r="B197" s="196"/>
      <c r="C197" s="196"/>
      <c r="D197" s="196"/>
      <c r="E197" s="196"/>
      <c r="F197" s="196"/>
      <c r="G197" s="196"/>
      <c r="H197" s="196"/>
      <c r="I197" s="196"/>
      <c r="J197" s="196"/>
      <c r="K197" s="196"/>
      <c r="L197" s="103"/>
    </row>
    <row r="198" spans="1:12" ht="45.75" customHeight="1">
      <c r="A198" s="245" t="s">
        <v>226</v>
      </c>
      <c r="B198" s="245"/>
      <c r="C198" s="245"/>
      <c r="D198" s="245"/>
      <c r="E198" s="245"/>
      <c r="F198" s="245"/>
      <c r="G198" s="245"/>
      <c r="H198" s="245"/>
      <c r="I198" s="245"/>
      <c r="J198" s="245"/>
      <c r="K198" s="82"/>
      <c r="L198" s="158">
        <f>_xlfn.IFERROR((K198/K199)*100,0)</f>
        <v>0</v>
      </c>
    </row>
    <row r="199" spans="1:11" ht="44.25" customHeight="1">
      <c r="A199" s="245" t="s">
        <v>227</v>
      </c>
      <c r="B199" s="245"/>
      <c r="C199" s="245"/>
      <c r="D199" s="245"/>
      <c r="E199" s="245"/>
      <c r="F199" s="245"/>
      <c r="G199" s="245"/>
      <c r="H199" s="245"/>
      <c r="I199" s="245"/>
      <c r="J199" s="245"/>
      <c r="K199" s="82"/>
    </row>
    <row r="202" spans="1:12" ht="47.25" customHeight="1">
      <c r="A202" s="255" t="s">
        <v>228</v>
      </c>
      <c r="B202" s="255"/>
      <c r="C202" s="255"/>
      <c r="D202" s="255"/>
      <c r="E202" s="255"/>
      <c r="F202" s="255"/>
      <c r="G202" s="255"/>
      <c r="H202" s="255"/>
      <c r="I202" s="255"/>
      <c r="J202" s="255"/>
      <c r="K202" s="82"/>
      <c r="L202" s="158">
        <f>_xlfn.IFERROR((K202/K203)*100,0)</f>
        <v>0</v>
      </c>
    </row>
    <row r="203" spans="1:11" ht="43.5" customHeight="1">
      <c r="A203" s="255" t="s">
        <v>229</v>
      </c>
      <c r="B203" s="255"/>
      <c r="C203" s="255"/>
      <c r="D203" s="255"/>
      <c r="E203" s="255"/>
      <c r="F203" s="255"/>
      <c r="G203" s="255"/>
      <c r="H203" s="255"/>
      <c r="I203" s="255"/>
      <c r="J203" s="255"/>
      <c r="K203" s="82"/>
    </row>
    <row r="206" spans="1:14" ht="21">
      <c r="A206" s="197" t="s">
        <v>36</v>
      </c>
      <c r="B206" s="197"/>
      <c r="C206" s="197"/>
      <c r="D206" s="197"/>
      <c r="E206" s="197"/>
      <c r="M206" s="106" t="s">
        <v>84</v>
      </c>
      <c r="N206" s="163" t="str">
        <f>+MEIPASSDBconversionhideXLS3!J63</f>
        <v>FAIL</v>
      </c>
    </row>
    <row r="208" spans="1:11" ht="46.5" customHeight="1">
      <c r="A208" s="206" t="s">
        <v>2</v>
      </c>
      <c r="B208" s="207"/>
      <c r="C208" s="185" t="s">
        <v>15</v>
      </c>
      <c r="D208" s="186"/>
      <c r="E208" s="186"/>
      <c r="F208" s="186"/>
      <c r="G208" s="186"/>
      <c r="H208" s="186"/>
      <c r="I208" s="186"/>
      <c r="J208" s="186"/>
      <c r="K208" s="187"/>
    </row>
    <row r="209" spans="1:11" ht="15" customHeight="1">
      <c r="A209" s="250" t="s">
        <v>3</v>
      </c>
      <c r="B209" s="250"/>
      <c r="C209" s="189" t="s">
        <v>114</v>
      </c>
      <c r="D209" s="190"/>
      <c r="E209" s="190"/>
      <c r="F209" s="190"/>
      <c r="G209" s="190"/>
      <c r="H209" s="190"/>
      <c r="I209" s="190"/>
      <c r="J209" s="190"/>
      <c r="K209" s="191"/>
    </row>
    <row r="210" spans="1:11" ht="21">
      <c r="A210" s="250"/>
      <c r="B210" s="250"/>
      <c r="C210" s="212"/>
      <c r="D210" s="213"/>
      <c r="E210" s="213"/>
      <c r="F210" s="213"/>
      <c r="G210" s="213"/>
      <c r="H210" s="213"/>
      <c r="I210" s="213"/>
      <c r="J210" s="213"/>
      <c r="K210" s="214"/>
    </row>
    <row r="211" spans="1:11" ht="21">
      <c r="A211" s="250"/>
      <c r="B211" s="250"/>
      <c r="C211" s="212"/>
      <c r="D211" s="213"/>
      <c r="E211" s="213"/>
      <c r="F211" s="213"/>
      <c r="G211" s="213"/>
      <c r="H211" s="213"/>
      <c r="I211" s="213"/>
      <c r="J211" s="213"/>
      <c r="K211" s="214"/>
    </row>
    <row r="212" spans="1:11" ht="21">
      <c r="A212" s="250"/>
      <c r="B212" s="250"/>
      <c r="C212" s="212"/>
      <c r="D212" s="213"/>
      <c r="E212" s="213"/>
      <c r="F212" s="213"/>
      <c r="G212" s="213"/>
      <c r="H212" s="213"/>
      <c r="I212" s="213"/>
      <c r="J212" s="213"/>
      <c r="K212" s="214"/>
    </row>
    <row r="213" spans="1:11" ht="21" hidden="1">
      <c r="A213" s="250"/>
      <c r="B213" s="250"/>
      <c r="C213" s="212"/>
      <c r="D213" s="213"/>
      <c r="E213" s="213"/>
      <c r="F213" s="213"/>
      <c r="G213" s="213"/>
      <c r="H213" s="213"/>
      <c r="I213" s="213"/>
      <c r="J213" s="213"/>
      <c r="K213" s="214"/>
    </row>
    <row r="214" spans="1:11" ht="21" hidden="1">
      <c r="A214" s="250"/>
      <c r="B214" s="250"/>
      <c r="C214" s="212"/>
      <c r="D214" s="213"/>
      <c r="E214" s="213"/>
      <c r="F214" s="213"/>
      <c r="G214" s="213"/>
      <c r="H214" s="213"/>
      <c r="I214" s="213"/>
      <c r="J214" s="213"/>
      <c r="K214" s="214"/>
    </row>
    <row r="215" spans="1:11" ht="21" hidden="1">
      <c r="A215" s="250"/>
      <c r="B215" s="250"/>
      <c r="C215" s="212"/>
      <c r="D215" s="213"/>
      <c r="E215" s="213"/>
      <c r="F215" s="213"/>
      <c r="G215" s="213"/>
      <c r="H215" s="213"/>
      <c r="I215" s="213"/>
      <c r="J215" s="213"/>
      <c r="K215" s="214"/>
    </row>
    <row r="216" spans="1:11" ht="21" hidden="1">
      <c r="A216" s="250"/>
      <c r="B216" s="250"/>
      <c r="C216" s="212"/>
      <c r="D216" s="213"/>
      <c r="E216" s="213"/>
      <c r="F216" s="213"/>
      <c r="G216" s="213"/>
      <c r="H216" s="213"/>
      <c r="I216" s="213"/>
      <c r="J216" s="213"/>
      <c r="K216" s="214"/>
    </row>
    <row r="217" spans="1:11" ht="21" hidden="1">
      <c r="A217" s="250"/>
      <c r="B217" s="250"/>
      <c r="C217" s="212"/>
      <c r="D217" s="213"/>
      <c r="E217" s="213"/>
      <c r="F217" s="213"/>
      <c r="G217" s="213"/>
      <c r="H217" s="213"/>
      <c r="I217" s="213"/>
      <c r="J217" s="213"/>
      <c r="K217" s="214"/>
    </row>
    <row r="218" spans="1:11" ht="36.75" customHeight="1">
      <c r="A218" s="250"/>
      <c r="B218" s="250"/>
      <c r="C218" s="192"/>
      <c r="D218" s="193"/>
      <c r="E218" s="193"/>
      <c r="F218" s="193"/>
      <c r="G218" s="193"/>
      <c r="H218" s="193"/>
      <c r="I218" s="193"/>
      <c r="J218" s="193"/>
      <c r="K218" s="194"/>
    </row>
    <row r="219" spans="1:11" ht="15" customHeight="1">
      <c r="A219" s="215" t="s">
        <v>4</v>
      </c>
      <c r="B219" s="215"/>
      <c r="C219" s="189" t="s">
        <v>242</v>
      </c>
      <c r="D219" s="190"/>
      <c r="E219" s="190"/>
      <c r="F219" s="190"/>
      <c r="G219" s="190"/>
      <c r="H219" s="190"/>
      <c r="I219" s="190"/>
      <c r="J219" s="190"/>
      <c r="K219" s="191"/>
    </row>
    <row r="220" spans="1:11" ht="21">
      <c r="A220" s="215"/>
      <c r="B220" s="215"/>
      <c r="C220" s="212"/>
      <c r="D220" s="213"/>
      <c r="E220" s="213"/>
      <c r="F220" s="213"/>
      <c r="G220" s="213"/>
      <c r="H220" s="213"/>
      <c r="I220" s="213"/>
      <c r="J220" s="213"/>
      <c r="K220" s="214"/>
    </row>
    <row r="221" spans="1:11" ht="21">
      <c r="A221" s="215"/>
      <c r="B221" s="215"/>
      <c r="C221" s="212"/>
      <c r="D221" s="213"/>
      <c r="E221" s="213"/>
      <c r="F221" s="213"/>
      <c r="G221" s="213"/>
      <c r="H221" s="213"/>
      <c r="I221" s="213"/>
      <c r="J221" s="213"/>
      <c r="K221" s="214"/>
    </row>
    <row r="222" spans="1:11" ht="58.5" customHeight="1">
      <c r="A222" s="215"/>
      <c r="B222" s="215"/>
      <c r="C222" s="192"/>
      <c r="D222" s="193"/>
      <c r="E222" s="193"/>
      <c r="F222" s="193"/>
      <c r="G222" s="193"/>
      <c r="H222" s="193"/>
      <c r="I222" s="193"/>
      <c r="J222" s="193"/>
      <c r="K222" s="194"/>
    </row>
    <row r="223" spans="6:11" ht="21">
      <c r="F223" s="7"/>
      <c r="G223" s="7"/>
      <c r="H223" s="7"/>
      <c r="I223" s="7"/>
      <c r="J223" s="7"/>
      <c r="K223" s="83"/>
    </row>
    <row r="224" spans="1:11" ht="21">
      <c r="A224" s="188" t="s">
        <v>6</v>
      </c>
      <c r="B224" s="188"/>
      <c r="C224" s="188"/>
      <c r="D224" s="188"/>
      <c r="E224" s="188"/>
      <c r="F224" s="7"/>
      <c r="G224" s="7"/>
      <c r="H224" s="7"/>
      <c r="I224" s="7"/>
      <c r="J224" s="7"/>
      <c r="K224" s="83"/>
    </row>
    <row r="225" spans="1:11" ht="21">
      <c r="A225" s="101"/>
      <c r="B225" s="44"/>
      <c r="C225" s="44"/>
      <c r="D225" s="44"/>
      <c r="E225" s="44"/>
      <c r="F225" s="7"/>
      <c r="G225" s="7"/>
      <c r="H225" s="7"/>
      <c r="I225" s="7"/>
      <c r="J225" s="7"/>
      <c r="K225" s="83"/>
    </row>
    <row r="226" spans="1:11" ht="21" hidden="1">
      <c r="A226" s="267"/>
      <c r="B226" s="267"/>
      <c r="C226" s="267"/>
      <c r="D226" s="267"/>
      <c r="E226" s="267"/>
      <c r="F226" s="267"/>
      <c r="G226" s="267"/>
      <c r="H226" s="267"/>
      <c r="I226" s="267"/>
      <c r="J226" s="267"/>
      <c r="K226" s="267"/>
    </row>
    <row r="227" spans="1:12" ht="21">
      <c r="A227" s="183" t="s">
        <v>27</v>
      </c>
      <c r="B227" s="184"/>
      <c r="C227" s="185" t="s">
        <v>97</v>
      </c>
      <c r="D227" s="186"/>
      <c r="E227" s="186"/>
      <c r="F227" s="186"/>
      <c r="G227" s="186"/>
      <c r="H227" s="186"/>
      <c r="I227" s="186"/>
      <c r="J227" s="187"/>
      <c r="K227" s="82"/>
      <c r="L227" s="115"/>
    </row>
    <row r="228" spans="1:12" ht="21">
      <c r="A228" s="183" t="s">
        <v>28</v>
      </c>
      <c r="B228" s="184"/>
      <c r="C228" s="185" t="s">
        <v>98</v>
      </c>
      <c r="D228" s="186"/>
      <c r="E228" s="186"/>
      <c r="F228" s="186"/>
      <c r="G228" s="186"/>
      <c r="H228" s="186"/>
      <c r="I228" s="186"/>
      <c r="J228" s="187"/>
      <c r="K228" s="82"/>
      <c r="L228" s="115"/>
    </row>
    <row r="229" spans="1:12" ht="29.25" customHeight="1">
      <c r="A229" s="196" t="s">
        <v>26</v>
      </c>
      <c r="B229" s="196"/>
      <c r="C229" s="196"/>
      <c r="D229" s="196"/>
      <c r="E229" s="196"/>
      <c r="F229" s="196"/>
      <c r="G229" s="196"/>
      <c r="H229" s="196"/>
      <c r="I229" s="196"/>
      <c r="J229" s="196"/>
      <c r="K229" s="196"/>
      <c r="L229" s="103"/>
    </row>
    <row r="230" spans="1:12" ht="69.75" customHeight="1">
      <c r="A230" s="245" t="s">
        <v>243</v>
      </c>
      <c r="B230" s="245"/>
      <c r="C230" s="245"/>
      <c r="D230" s="245"/>
      <c r="E230" s="245"/>
      <c r="F230" s="245"/>
      <c r="G230" s="245"/>
      <c r="H230" s="245"/>
      <c r="I230" s="245"/>
      <c r="J230" s="245"/>
      <c r="K230" s="82"/>
      <c r="L230" s="158">
        <f>_xlfn.IFERROR((K230/K231)*100,0)</f>
        <v>0</v>
      </c>
    </row>
    <row r="231" spans="1:11" ht="29.25" customHeight="1">
      <c r="A231" s="245" t="s">
        <v>244</v>
      </c>
      <c r="B231" s="245"/>
      <c r="C231" s="245"/>
      <c r="D231" s="245"/>
      <c r="E231" s="245"/>
      <c r="F231" s="245"/>
      <c r="G231" s="245"/>
      <c r="H231" s="245"/>
      <c r="I231" s="245"/>
      <c r="J231" s="245"/>
      <c r="K231" s="82"/>
    </row>
    <row r="232" ht="28.5" customHeight="1"/>
    <row r="233" spans="1:14" ht="21">
      <c r="A233" s="197" t="s">
        <v>37</v>
      </c>
      <c r="B233" s="197"/>
      <c r="C233" s="197"/>
      <c r="D233" s="197"/>
      <c r="E233" s="197"/>
      <c r="F233" s="197"/>
      <c r="M233" s="106" t="s">
        <v>85</v>
      </c>
      <c r="N233" s="163" t="str">
        <f>+MEIPASSDBconversionhideXLS3!J69</f>
        <v>FAIL</v>
      </c>
    </row>
    <row r="234" spans="1:12" ht="15" customHeight="1">
      <c r="A234" s="206" t="s">
        <v>2</v>
      </c>
      <c r="B234" s="207"/>
      <c r="C234" s="189" t="s">
        <v>17</v>
      </c>
      <c r="D234" s="190"/>
      <c r="E234" s="190"/>
      <c r="F234" s="190"/>
      <c r="G234" s="190"/>
      <c r="H234" s="190"/>
      <c r="I234" s="190"/>
      <c r="J234" s="190"/>
      <c r="K234" s="190"/>
      <c r="L234" s="191"/>
    </row>
    <row r="235" spans="1:12" ht="50.25" customHeight="1">
      <c r="A235" s="208"/>
      <c r="B235" s="209"/>
      <c r="C235" s="192"/>
      <c r="D235" s="193"/>
      <c r="E235" s="193"/>
      <c r="F235" s="193"/>
      <c r="G235" s="193"/>
      <c r="H235" s="193"/>
      <c r="I235" s="193"/>
      <c r="J235" s="193"/>
      <c r="K235" s="193"/>
      <c r="L235" s="194"/>
    </row>
    <row r="236" spans="1:12" ht="21">
      <c r="A236" s="146" t="s">
        <v>3</v>
      </c>
      <c r="B236" s="147"/>
      <c r="C236" s="189" t="s">
        <v>245</v>
      </c>
      <c r="D236" s="190"/>
      <c r="E236" s="190"/>
      <c r="F236" s="190"/>
      <c r="G236" s="190"/>
      <c r="H236" s="190"/>
      <c r="I236" s="190"/>
      <c r="J236" s="190"/>
      <c r="K236" s="190"/>
      <c r="L236" s="191"/>
    </row>
    <row r="237" spans="1:12" ht="21">
      <c r="A237" s="148"/>
      <c r="B237" s="149"/>
      <c r="C237" s="212"/>
      <c r="D237" s="213"/>
      <c r="E237" s="213"/>
      <c r="F237" s="213"/>
      <c r="G237" s="213"/>
      <c r="H237" s="213"/>
      <c r="I237" s="213"/>
      <c r="J237" s="213"/>
      <c r="K237" s="213"/>
      <c r="L237" s="214"/>
    </row>
    <row r="238" spans="1:12" ht="21">
      <c r="A238" s="148"/>
      <c r="B238" s="149"/>
      <c r="C238" s="212"/>
      <c r="D238" s="213"/>
      <c r="E238" s="213"/>
      <c r="F238" s="213"/>
      <c r="G238" s="213"/>
      <c r="H238" s="213"/>
      <c r="I238" s="213"/>
      <c r="J238" s="213"/>
      <c r="K238" s="213"/>
      <c r="L238" s="214"/>
    </row>
    <row r="239" spans="1:12" ht="21">
      <c r="A239" s="148"/>
      <c r="B239" s="149"/>
      <c r="C239" s="212"/>
      <c r="D239" s="213"/>
      <c r="E239" s="213"/>
      <c r="F239" s="213"/>
      <c r="G239" s="213"/>
      <c r="H239" s="213"/>
      <c r="I239" s="213"/>
      <c r="J239" s="213"/>
      <c r="K239" s="213"/>
      <c r="L239" s="214"/>
    </row>
    <row r="240" spans="1:12" ht="21">
      <c r="A240" s="148"/>
      <c r="B240" s="149"/>
      <c r="C240" s="212"/>
      <c r="D240" s="213"/>
      <c r="E240" s="213"/>
      <c r="F240" s="213"/>
      <c r="G240" s="213"/>
      <c r="H240" s="213"/>
      <c r="I240" s="213"/>
      <c r="J240" s="213"/>
      <c r="K240" s="213"/>
      <c r="L240" s="214"/>
    </row>
    <row r="241" spans="1:12" ht="47.25" customHeight="1">
      <c r="A241" s="150"/>
      <c r="B241" s="151"/>
      <c r="C241" s="192"/>
      <c r="D241" s="193"/>
      <c r="E241" s="193"/>
      <c r="F241" s="193"/>
      <c r="G241" s="193"/>
      <c r="H241" s="193"/>
      <c r="I241" s="193"/>
      <c r="J241" s="193"/>
      <c r="K241" s="193"/>
      <c r="L241" s="194"/>
    </row>
    <row r="242" spans="1:12" ht="15" customHeight="1">
      <c r="A242" s="215" t="s">
        <v>18</v>
      </c>
      <c r="B242" s="215"/>
      <c r="C242" s="229" t="s">
        <v>231</v>
      </c>
      <c r="D242" s="230"/>
      <c r="E242" s="230"/>
      <c r="F242" s="230"/>
      <c r="G242" s="230"/>
      <c r="H242" s="230"/>
      <c r="I242" s="230"/>
      <c r="J242" s="230"/>
      <c r="K242" s="230"/>
      <c r="L242" s="231"/>
    </row>
    <row r="243" spans="1:12" ht="21">
      <c r="A243" s="215"/>
      <c r="B243" s="215"/>
      <c r="C243" s="232"/>
      <c r="D243" s="233"/>
      <c r="E243" s="233"/>
      <c r="F243" s="233"/>
      <c r="G243" s="233"/>
      <c r="H243" s="233"/>
      <c r="I243" s="233"/>
      <c r="J243" s="233"/>
      <c r="K243" s="233"/>
      <c r="L243" s="234"/>
    </row>
    <row r="244" spans="1:12" ht="21">
      <c r="A244" s="215"/>
      <c r="B244" s="215"/>
      <c r="C244" s="232"/>
      <c r="D244" s="233"/>
      <c r="E244" s="233"/>
      <c r="F244" s="233"/>
      <c r="G244" s="233"/>
      <c r="H244" s="233"/>
      <c r="I244" s="233"/>
      <c r="J244" s="233"/>
      <c r="K244" s="233"/>
      <c r="L244" s="234"/>
    </row>
    <row r="245" spans="1:12" ht="21">
      <c r="A245" s="215"/>
      <c r="B245" s="215"/>
      <c r="C245" s="232"/>
      <c r="D245" s="233"/>
      <c r="E245" s="233"/>
      <c r="F245" s="233"/>
      <c r="G245" s="233"/>
      <c r="H245" s="233"/>
      <c r="I245" s="233"/>
      <c r="J245" s="233"/>
      <c r="K245" s="233"/>
      <c r="L245" s="234"/>
    </row>
    <row r="246" spans="1:12" ht="21">
      <c r="A246" s="215"/>
      <c r="B246" s="215"/>
      <c r="C246" s="232"/>
      <c r="D246" s="233"/>
      <c r="E246" s="233"/>
      <c r="F246" s="233"/>
      <c r="G246" s="233"/>
      <c r="H246" s="233"/>
      <c r="I246" s="233"/>
      <c r="J246" s="233"/>
      <c r="K246" s="233"/>
      <c r="L246" s="234"/>
    </row>
    <row r="247" spans="1:12" ht="21">
      <c r="A247" s="215"/>
      <c r="B247" s="215"/>
      <c r="C247" s="232"/>
      <c r="D247" s="233"/>
      <c r="E247" s="233"/>
      <c r="F247" s="233"/>
      <c r="G247" s="233"/>
      <c r="H247" s="233"/>
      <c r="I247" s="233"/>
      <c r="J247" s="233"/>
      <c r="K247" s="233"/>
      <c r="L247" s="234"/>
    </row>
    <row r="248" spans="1:12" ht="21">
      <c r="A248" s="215"/>
      <c r="B248" s="215"/>
      <c r="C248" s="232"/>
      <c r="D248" s="233"/>
      <c r="E248" s="233"/>
      <c r="F248" s="233"/>
      <c r="G248" s="233"/>
      <c r="H248" s="233"/>
      <c r="I248" s="233"/>
      <c r="J248" s="233"/>
      <c r="K248" s="233"/>
      <c r="L248" s="234"/>
    </row>
    <row r="249" spans="1:12" ht="21">
      <c r="A249" s="215"/>
      <c r="B249" s="215"/>
      <c r="C249" s="232"/>
      <c r="D249" s="233"/>
      <c r="E249" s="233"/>
      <c r="F249" s="233"/>
      <c r="G249" s="233"/>
      <c r="H249" s="233"/>
      <c r="I249" s="233"/>
      <c r="J249" s="233"/>
      <c r="K249" s="233"/>
      <c r="L249" s="234"/>
    </row>
    <row r="250" spans="1:12" ht="21">
      <c r="A250" s="215"/>
      <c r="B250" s="215"/>
      <c r="C250" s="232"/>
      <c r="D250" s="233"/>
      <c r="E250" s="233"/>
      <c r="F250" s="233"/>
      <c r="G250" s="233"/>
      <c r="H250" s="233"/>
      <c r="I250" s="233"/>
      <c r="J250" s="233"/>
      <c r="K250" s="233"/>
      <c r="L250" s="234"/>
    </row>
    <row r="251" spans="1:12" ht="21">
      <c r="A251" s="215"/>
      <c r="B251" s="215"/>
      <c r="C251" s="232"/>
      <c r="D251" s="233"/>
      <c r="E251" s="233"/>
      <c r="F251" s="233"/>
      <c r="G251" s="233"/>
      <c r="H251" s="233"/>
      <c r="I251" s="233"/>
      <c r="J251" s="233"/>
      <c r="K251" s="233"/>
      <c r="L251" s="234"/>
    </row>
    <row r="252" spans="1:12" ht="21">
      <c r="A252" s="215"/>
      <c r="B252" s="215"/>
      <c r="C252" s="232"/>
      <c r="D252" s="233"/>
      <c r="E252" s="233"/>
      <c r="F252" s="233"/>
      <c r="G252" s="233"/>
      <c r="H252" s="233"/>
      <c r="I252" s="233"/>
      <c r="J252" s="233"/>
      <c r="K252" s="233"/>
      <c r="L252" s="234"/>
    </row>
    <row r="253" spans="1:12" ht="21">
      <c r="A253" s="215"/>
      <c r="B253" s="215"/>
      <c r="C253" s="232"/>
      <c r="D253" s="233"/>
      <c r="E253" s="233"/>
      <c r="F253" s="233"/>
      <c r="G253" s="233"/>
      <c r="H253" s="233"/>
      <c r="I253" s="233"/>
      <c r="J253" s="233"/>
      <c r="K253" s="233"/>
      <c r="L253" s="234"/>
    </row>
    <row r="254" spans="1:12" ht="21">
      <c r="A254" s="215"/>
      <c r="B254" s="215"/>
      <c r="C254" s="232"/>
      <c r="D254" s="233"/>
      <c r="E254" s="233"/>
      <c r="F254" s="233"/>
      <c r="G254" s="233"/>
      <c r="H254" s="233"/>
      <c r="I254" s="233"/>
      <c r="J254" s="233"/>
      <c r="K254" s="233"/>
      <c r="L254" s="234"/>
    </row>
    <row r="255" spans="1:12" ht="21">
      <c r="A255" s="215"/>
      <c r="B255" s="215"/>
      <c r="C255" s="232"/>
      <c r="D255" s="233"/>
      <c r="E255" s="233"/>
      <c r="F255" s="233"/>
      <c r="G255" s="233"/>
      <c r="H255" s="233"/>
      <c r="I255" s="233"/>
      <c r="J255" s="233"/>
      <c r="K255" s="233"/>
      <c r="L255" s="234"/>
    </row>
    <row r="256" spans="1:12" ht="21">
      <c r="A256" s="215"/>
      <c r="B256" s="215"/>
      <c r="C256" s="232"/>
      <c r="D256" s="233"/>
      <c r="E256" s="233"/>
      <c r="F256" s="233"/>
      <c r="G256" s="233"/>
      <c r="H256" s="233"/>
      <c r="I256" s="233"/>
      <c r="J256" s="233"/>
      <c r="K256" s="233"/>
      <c r="L256" s="234"/>
    </row>
    <row r="257" spans="1:12" ht="21">
      <c r="A257" s="215"/>
      <c r="B257" s="215"/>
      <c r="C257" s="232"/>
      <c r="D257" s="233"/>
      <c r="E257" s="233"/>
      <c r="F257" s="233"/>
      <c r="G257" s="233"/>
      <c r="H257" s="233"/>
      <c r="I257" s="233"/>
      <c r="J257" s="233"/>
      <c r="K257" s="233"/>
      <c r="L257" s="234"/>
    </row>
    <row r="258" spans="1:12" ht="21">
      <c r="A258" s="215"/>
      <c r="B258" s="215"/>
      <c r="C258" s="232"/>
      <c r="D258" s="233"/>
      <c r="E258" s="233"/>
      <c r="F258" s="233"/>
      <c r="G258" s="233"/>
      <c r="H258" s="233"/>
      <c r="I258" s="233"/>
      <c r="J258" s="233"/>
      <c r="K258" s="233"/>
      <c r="L258" s="234"/>
    </row>
    <row r="259" spans="1:12" ht="21">
      <c r="A259" s="215"/>
      <c r="B259" s="215"/>
      <c r="C259" s="232"/>
      <c r="D259" s="233"/>
      <c r="E259" s="233"/>
      <c r="F259" s="233"/>
      <c r="G259" s="233"/>
      <c r="H259" s="233"/>
      <c r="I259" s="233"/>
      <c r="J259" s="233"/>
      <c r="K259" s="233"/>
      <c r="L259" s="234"/>
    </row>
    <row r="260" spans="1:12" ht="21">
      <c r="A260" s="215"/>
      <c r="B260" s="215"/>
      <c r="C260" s="232"/>
      <c r="D260" s="233"/>
      <c r="E260" s="233"/>
      <c r="F260" s="233"/>
      <c r="G260" s="233"/>
      <c r="H260" s="233"/>
      <c r="I260" s="233"/>
      <c r="J260" s="233"/>
      <c r="K260" s="233"/>
      <c r="L260" s="234"/>
    </row>
    <row r="261" spans="1:12" ht="21">
      <c r="A261" s="215"/>
      <c r="B261" s="215"/>
      <c r="C261" s="232"/>
      <c r="D261" s="233"/>
      <c r="E261" s="233"/>
      <c r="F261" s="233"/>
      <c r="G261" s="233"/>
      <c r="H261" s="233"/>
      <c r="I261" s="233"/>
      <c r="J261" s="233"/>
      <c r="K261" s="233"/>
      <c r="L261" s="234"/>
    </row>
    <row r="262" spans="1:12" ht="21">
      <c r="A262" s="215"/>
      <c r="B262" s="215"/>
      <c r="C262" s="232"/>
      <c r="D262" s="233"/>
      <c r="E262" s="233"/>
      <c r="F262" s="233"/>
      <c r="G262" s="233"/>
      <c r="H262" s="233"/>
      <c r="I262" s="233"/>
      <c r="J262" s="233"/>
      <c r="K262" s="233"/>
      <c r="L262" s="234"/>
    </row>
    <row r="263" spans="1:12" ht="21">
      <c r="A263" s="215"/>
      <c r="B263" s="215"/>
      <c r="C263" s="232"/>
      <c r="D263" s="233"/>
      <c r="E263" s="233"/>
      <c r="F263" s="233"/>
      <c r="G263" s="233"/>
      <c r="H263" s="233"/>
      <c r="I263" s="233"/>
      <c r="J263" s="233"/>
      <c r="K263" s="233"/>
      <c r="L263" s="234"/>
    </row>
    <row r="264" spans="1:12" ht="129.75" customHeight="1">
      <c r="A264" s="215"/>
      <c r="B264" s="215"/>
      <c r="C264" s="235"/>
      <c r="D264" s="236"/>
      <c r="E264" s="236"/>
      <c r="F264" s="236"/>
      <c r="G264" s="236"/>
      <c r="H264" s="236"/>
      <c r="I264" s="236"/>
      <c r="J264" s="236"/>
      <c r="K264" s="236"/>
      <c r="L264" s="237"/>
    </row>
    <row r="265" spans="1:12" ht="15" customHeight="1">
      <c r="A265" s="215" t="s">
        <v>10</v>
      </c>
      <c r="B265" s="215"/>
      <c r="C265" s="189" t="s">
        <v>246</v>
      </c>
      <c r="D265" s="190"/>
      <c r="E265" s="190"/>
      <c r="F265" s="190"/>
      <c r="G265" s="190"/>
      <c r="H265" s="190"/>
      <c r="I265" s="190"/>
      <c r="J265" s="190"/>
      <c r="K265" s="190"/>
      <c r="L265" s="191"/>
    </row>
    <row r="266" spans="1:12" ht="21">
      <c r="A266" s="215"/>
      <c r="B266" s="215"/>
      <c r="C266" s="212"/>
      <c r="D266" s="213"/>
      <c r="E266" s="213"/>
      <c r="F266" s="213"/>
      <c r="G266" s="213"/>
      <c r="H266" s="213"/>
      <c r="I266" s="213"/>
      <c r="J266" s="213"/>
      <c r="K266" s="213"/>
      <c r="L266" s="214"/>
    </row>
    <row r="267" spans="1:12" ht="21" hidden="1">
      <c r="A267" s="215"/>
      <c r="B267" s="215"/>
      <c r="C267" s="212"/>
      <c r="D267" s="213"/>
      <c r="E267" s="213"/>
      <c r="F267" s="213"/>
      <c r="G267" s="213"/>
      <c r="H267" s="213"/>
      <c r="I267" s="213"/>
      <c r="J267" s="213"/>
      <c r="K267" s="213"/>
      <c r="L267" s="214"/>
    </row>
    <row r="268" spans="1:12" ht="21" hidden="1">
      <c r="A268" s="215"/>
      <c r="B268" s="215"/>
      <c r="C268" s="212"/>
      <c r="D268" s="213"/>
      <c r="E268" s="213"/>
      <c r="F268" s="213"/>
      <c r="G268" s="213"/>
      <c r="H268" s="213"/>
      <c r="I268" s="213"/>
      <c r="J268" s="213"/>
      <c r="K268" s="213"/>
      <c r="L268" s="214"/>
    </row>
    <row r="269" spans="1:12" ht="21" hidden="1">
      <c r="A269" s="215"/>
      <c r="B269" s="215"/>
      <c r="C269" s="212"/>
      <c r="D269" s="213"/>
      <c r="E269" s="213"/>
      <c r="F269" s="213"/>
      <c r="G269" s="213"/>
      <c r="H269" s="213"/>
      <c r="I269" s="213"/>
      <c r="J269" s="213"/>
      <c r="K269" s="213"/>
      <c r="L269" s="214"/>
    </row>
    <row r="270" spans="1:12" ht="21" hidden="1">
      <c r="A270" s="215"/>
      <c r="B270" s="215"/>
      <c r="C270" s="212"/>
      <c r="D270" s="213"/>
      <c r="E270" s="213"/>
      <c r="F270" s="213"/>
      <c r="G270" s="213"/>
      <c r="H270" s="213"/>
      <c r="I270" s="213"/>
      <c r="J270" s="213"/>
      <c r="K270" s="213"/>
      <c r="L270" s="214"/>
    </row>
    <row r="271" spans="1:12" ht="50.25" customHeight="1">
      <c r="A271" s="215"/>
      <c r="B271" s="215"/>
      <c r="C271" s="192"/>
      <c r="D271" s="193"/>
      <c r="E271" s="193"/>
      <c r="F271" s="193"/>
      <c r="G271" s="193"/>
      <c r="H271" s="193"/>
      <c r="I271" s="193"/>
      <c r="J271" s="193"/>
      <c r="K271" s="193"/>
      <c r="L271" s="194"/>
    </row>
    <row r="272" spans="1:12" ht="21">
      <c r="A272" s="113"/>
      <c r="B272" s="6"/>
      <c r="C272" s="46"/>
      <c r="D272" s="46"/>
      <c r="E272" s="46"/>
      <c r="F272" s="46"/>
      <c r="G272" s="46"/>
      <c r="H272" s="46"/>
      <c r="I272" s="46"/>
      <c r="J272" s="46"/>
      <c r="K272" s="83"/>
      <c r="L272" s="154"/>
    </row>
    <row r="273" spans="1:12" ht="21">
      <c r="A273" s="188" t="s">
        <v>6</v>
      </c>
      <c r="B273" s="188"/>
      <c r="C273" s="188"/>
      <c r="D273" s="188"/>
      <c r="E273" s="188"/>
      <c r="F273" s="46"/>
      <c r="G273" s="46"/>
      <c r="H273" s="46"/>
      <c r="I273" s="46"/>
      <c r="J273" s="46"/>
      <c r="K273" s="83"/>
      <c r="L273" s="154"/>
    </row>
    <row r="274" spans="3:12" ht="21">
      <c r="C274" s="8"/>
      <c r="D274" s="8"/>
      <c r="E274" s="8"/>
      <c r="F274" s="8"/>
      <c r="G274" s="8"/>
      <c r="H274" s="8"/>
      <c r="I274" s="8"/>
      <c r="J274" s="8"/>
      <c r="K274" s="83"/>
      <c r="L274" s="155"/>
    </row>
    <row r="275" spans="1:11" ht="21">
      <c r="A275" s="183" t="s">
        <v>4</v>
      </c>
      <c r="B275" s="184"/>
      <c r="C275" s="185" t="s">
        <v>117</v>
      </c>
      <c r="D275" s="186"/>
      <c r="E275" s="186"/>
      <c r="F275" s="186"/>
      <c r="G275" s="186"/>
      <c r="H275" s="186"/>
      <c r="I275" s="186"/>
      <c r="J275" s="187"/>
      <c r="K275" s="82"/>
    </row>
    <row r="276" spans="1:11" ht="21">
      <c r="A276" s="183" t="s">
        <v>4</v>
      </c>
      <c r="B276" s="184"/>
      <c r="C276" s="185" t="s">
        <v>118</v>
      </c>
      <c r="D276" s="186"/>
      <c r="E276" s="186"/>
      <c r="F276" s="186"/>
      <c r="G276" s="186"/>
      <c r="H276" s="186"/>
      <c r="I276" s="186"/>
      <c r="J276" s="187"/>
      <c r="K276" s="82"/>
    </row>
    <row r="277" spans="1:11" ht="21">
      <c r="A277" s="183" t="s">
        <v>4</v>
      </c>
      <c r="B277" s="184"/>
      <c r="C277" s="185" t="s">
        <v>119</v>
      </c>
      <c r="D277" s="186"/>
      <c r="E277" s="186"/>
      <c r="F277" s="186"/>
      <c r="G277" s="186"/>
      <c r="H277" s="186"/>
      <c r="I277" s="186"/>
      <c r="J277" s="187"/>
      <c r="K277" s="82"/>
    </row>
    <row r="278" spans="1:11" ht="21">
      <c r="A278" s="183" t="s">
        <v>4</v>
      </c>
      <c r="B278" s="184"/>
      <c r="C278" s="185" t="s">
        <v>146</v>
      </c>
      <c r="D278" s="186"/>
      <c r="E278" s="186"/>
      <c r="F278" s="186"/>
      <c r="G278" s="186"/>
      <c r="H278" s="186"/>
      <c r="I278" s="186"/>
      <c r="J278" s="187"/>
      <c r="K278" s="82"/>
    </row>
    <row r="279" spans="1:11" ht="21">
      <c r="A279" s="183" t="s">
        <v>4</v>
      </c>
      <c r="B279" s="184"/>
      <c r="C279" s="185" t="s">
        <v>145</v>
      </c>
      <c r="D279" s="186"/>
      <c r="E279" s="186"/>
      <c r="F279" s="186"/>
      <c r="G279" s="186"/>
      <c r="H279" s="186"/>
      <c r="I279" s="186"/>
      <c r="J279" s="187"/>
      <c r="K279" s="82"/>
    </row>
    <row r="280" spans="1:11" ht="21">
      <c r="A280" s="183" t="s">
        <v>4</v>
      </c>
      <c r="B280" s="184"/>
      <c r="C280" s="185" t="s">
        <v>147</v>
      </c>
      <c r="D280" s="186"/>
      <c r="E280" s="186"/>
      <c r="F280" s="186"/>
      <c r="G280" s="186"/>
      <c r="H280" s="186"/>
      <c r="I280" s="186"/>
      <c r="J280" s="187"/>
      <c r="K280" s="82"/>
    </row>
    <row r="281" spans="1:11" ht="21">
      <c r="A281" s="183" t="s">
        <v>4</v>
      </c>
      <c r="B281" s="184"/>
      <c r="C281" s="185" t="s">
        <v>120</v>
      </c>
      <c r="D281" s="186"/>
      <c r="E281" s="186"/>
      <c r="F281" s="186"/>
      <c r="G281" s="186"/>
      <c r="H281" s="186"/>
      <c r="I281" s="186"/>
      <c r="J281" s="187"/>
      <c r="K281" s="82"/>
    </row>
    <row r="282" spans="1:11" ht="21">
      <c r="A282" s="183" t="s">
        <v>4</v>
      </c>
      <c r="B282" s="184"/>
      <c r="C282" s="185" t="s">
        <v>121</v>
      </c>
      <c r="D282" s="186"/>
      <c r="E282" s="186"/>
      <c r="F282" s="186"/>
      <c r="G282" s="186"/>
      <c r="H282" s="186"/>
      <c r="I282" s="186"/>
      <c r="J282" s="187"/>
      <c r="K282" s="82"/>
    </row>
    <row r="283" spans="1:11" ht="21">
      <c r="A283" s="183" t="s">
        <v>4</v>
      </c>
      <c r="B283" s="184"/>
      <c r="C283" s="185" t="s">
        <v>122</v>
      </c>
      <c r="D283" s="186"/>
      <c r="E283" s="186"/>
      <c r="F283" s="186"/>
      <c r="G283" s="186"/>
      <c r="H283" s="186"/>
      <c r="I283" s="186"/>
      <c r="J283" s="187"/>
      <c r="K283" s="82"/>
    </row>
    <row r="285" spans="1:11" ht="21">
      <c r="A285" s="183" t="s">
        <v>10</v>
      </c>
      <c r="B285" s="184"/>
      <c r="C285" s="185" t="s">
        <v>132</v>
      </c>
      <c r="D285" s="186"/>
      <c r="E285" s="186"/>
      <c r="F285" s="186"/>
      <c r="G285" s="186"/>
      <c r="H285" s="186"/>
      <c r="I285" s="186"/>
      <c r="J285" s="187"/>
      <c r="K285" s="82"/>
    </row>
    <row r="286" spans="1:11" ht="21">
      <c r="A286" s="183" t="s">
        <v>10</v>
      </c>
      <c r="B286" s="184"/>
      <c r="C286" s="185" t="s">
        <v>133</v>
      </c>
      <c r="D286" s="186"/>
      <c r="E286" s="186"/>
      <c r="F286" s="186"/>
      <c r="G286" s="186"/>
      <c r="H286" s="186"/>
      <c r="I286" s="186"/>
      <c r="J286" s="187"/>
      <c r="K286" s="82"/>
    </row>
    <row r="287" ht="21" hidden="1"/>
    <row r="289" spans="1:11" ht="21">
      <c r="A289" s="238" t="s">
        <v>123</v>
      </c>
      <c r="B289" s="239"/>
      <c r="C289" s="239"/>
      <c r="D289" s="239"/>
      <c r="E289" s="239"/>
      <c r="F289" s="239"/>
      <c r="G289" s="239"/>
      <c r="H289" s="239"/>
      <c r="I289" s="239"/>
      <c r="J289" s="240"/>
      <c r="K289" s="82"/>
    </row>
    <row r="290" spans="1:11" ht="21">
      <c r="A290" s="238" t="s">
        <v>124</v>
      </c>
      <c r="B290" s="239"/>
      <c r="C290" s="239"/>
      <c r="D290" s="239"/>
      <c r="E290" s="239"/>
      <c r="F290" s="239"/>
      <c r="G290" s="239"/>
      <c r="H290" s="239"/>
      <c r="I290" s="239"/>
      <c r="J290" s="240"/>
      <c r="K290" s="82"/>
    </row>
    <row r="291" spans="1:11" ht="21">
      <c r="A291" s="238" t="s">
        <v>125</v>
      </c>
      <c r="B291" s="239"/>
      <c r="C291" s="239"/>
      <c r="D291" s="239"/>
      <c r="E291" s="239"/>
      <c r="F291" s="239"/>
      <c r="G291" s="239"/>
      <c r="H291" s="239"/>
      <c r="I291" s="239"/>
      <c r="J291" s="240"/>
      <c r="K291" s="82"/>
    </row>
    <row r="292" spans="1:11" ht="21" customHeight="1">
      <c r="A292" s="278" t="s">
        <v>127</v>
      </c>
      <c r="B292" s="279"/>
      <c r="C292" s="279"/>
      <c r="D292" s="279"/>
      <c r="E292" s="279"/>
      <c r="F292" s="279"/>
      <c r="G292" s="279"/>
      <c r="H292" s="279"/>
      <c r="I292" s="279"/>
      <c r="J292" s="279"/>
      <c r="K292" s="116"/>
    </row>
    <row r="293" spans="1:11" ht="14.25" customHeight="1" hidden="1">
      <c r="A293" s="153"/>
      <c r="B293" s="47"/>
      <c r="C293" s="47"/>
      <c r="D293" s="47"/>
      <c r="E293" s="47"/>
      <c r="F293" s="47"/>
      <c r="G293" s="47"/>
      <c r="H293" s="47"/>
      <c r="I293" s="47"/>
      <c r="J293" s="47"/>
      <c r="K293" s="117"/>
    </row>
    <row r="294" spans="1:11" ht="21">
      <c r="A294" s="238" t="s">
        <v>128</v>
      </c>
      <c r="B294" s="239"/>
      <c r="C294" s="239"/>
      <c r="D294" s="239"/>
      <c r="E294" s="239"/>
      <c r="F294" s="239"/>
      <c r="G294" s="239"/>
      <c r="H294" s="239"/>
      <c r="I294" s="239"/>
      <c r="J294" s="240"/>
      <c r="K294" s="82"/>
    </row>
    <row r="295" spans="11:14" s="60" customFormat="1" ht="11.25">
      <c r="K295" s="91"/>
      <c r="L295" s="92"/>
      <c r="N295" s="91"/>
    </row>
    <row r="296" spans="11:14" s="60" customFormat="1" ht="11.25">
      <c r="K296" s="91"/>
      <c r="L296" s="92"/>
      <c r="N296" s="91"/>
    </row>
    <row r="297" spans="1:11" ht="35.25" customHeight="1">
      <c r="A297" s="281" t="s">
        <v>66</v>
      </c>
      <c r="B297" s="281"/>
      <c r="C297" s="281"/>
      <c r="D297" s="281"/>
      <c r="E297" s="281"/>
      <c r="F297" s="281"/>
      <c r="G297" s="281"/>
      <c r="H297" s="281"/>
      <c r="I297" s="281"/>
      <c r="J297" s="281"/>
      <c r="K297" s="31" t="str">
        <f>+MEIPASSDBconversionhideXLS3!K3&amp;""</f>
        <v>FAIL</v>
      </c>
    </row>
  </sheetData>
  <sheetProtection sheet="1" objects="1" scenarios="1"/>
  <mergeCells count="165">
    <mergeCell ref="A20:E20"/>
    <mergeCell ref="A22:J22"/>
    <mergeCell ref="A23:J23"/>
    <mergeCell ref="A7:G7"/>
    <mergeCell ref="A9:B11"/>
    <mergeCell ref="C9:K11"/>
    <mergeCell ref="C12:K17"/>
    <mergeCell ref="A18:B18"/>
    <mergeCell ref="C18:K18"/>
    <mergeCell ref="A25:F25"/>
    <mergeCell ref="A27:B27"/>
    <mergeCell ref="C27:K27"/>
    <mergeCell ref="C28:K35"/>
    <mergeCell ref="A36:B36"/>
    <mergeCell ref="C36:K36"/>
    <mergeCell ref="A39:J39"/>
    <mergeCell ref="A41:B41"/>
    <mergeCell ref="C41:J41"/>
    <mergeCell ref="A43:J43"/>
    <mergeCell ref="A45:H45"/>
    <mergeCell ref="A38:K38"/>
    <mergeCell ref="A47:B49"/>
    <mergeCell ref="C47:K49"/>
    <mergeCell ref="C50:K55"/>
    <mergeCell ref="A56:B62"/>
    <mergeCell ref="C56:K62"/>
    <mergeCell ref="A64:E64"/>
    <mergeCell ref="A66:B66"/>
    <mergeCell ref="C66:J66"/>
    <mergeCell ref="A68:K69"/>
    <mergeCell ref="A70:J70"/>
    <mergeCell ref="A71:J71"/>
    <mergeCell ref="A78:J78"/>
    <mergeCell ref="A81:B81"/>
    <mergeCell ref="C81:J81"/>
    <mergeCell ref="A83:K84"/>
    <mergeCell ref="A74:B74"/>
    <mergeCell ref="C74:J74"/>
    <mergeCell ref="A76:K76"/>
    <mergeCell ref="A77:J77"/>
    <mergeCell ref="A85:J85"/>
    <mergeCell ref="A86:J86"/>
    <mergeCell ref="A89:F89"/>
    <mergeCell ref="A91:B91"/>
    <mergeCell ref="C91:K91"/>
    <mergeCell ref="A92:B93"/>
    <mergeCell ref="C92:K93"/>
    <mergeCell ref="C116:K118"/>
    <mergeCell ref="A94:B98"/>
    <mergeCell ref="C94:K98"/>
    <mergeCell ref="A101:E101"/>
    <mergeCell ref="A103:B103"/>
    <mergeCell ref="C103:J103"/>
    <mergeCell ref="A104:B104"/>
    <mergeCell ref="C104:J104"/>
    <mergeCell ref="A107:K107"/>
    <mergeCell ref="A119:B121"/>
    <mergeCell ref="C119:K121"/>
    <mergeCell ref="A122:B123"/>
    <mergeCell ref="C122:K123"/>
    <mergeCell ref="A125:E125"/>
    <mergeCell ref="A108:K108"/>
    <mergeCell ref="A109:J109"/>
    <mergeCell ref="A110:J110"/>
    <mergeCell ref="A114:G114"/>
    <mergeCell ref="A116:B118"/>
    <mergeCell ref="A127:B127"/>
    <mergeCell ref="C127:J127"/>
    <mergeCell ref="A129:L129"/>
    <mergeCell ref="A130:J130"/>
    <mergeCell ref="A131:J131"/>
    <mergeCell ref="A134:F134"/>
    <mergeCell ref="A136:B137"/>
    <mergeCell ref="C136:K137"/>
    <mergeCell ref="C138:K139"/>
    <mergeCell ref="A140:B140"/>
    <mergeCell ref="C140:K140"/>
    <mergeCell ref="A142:E142"/>
    <mergeCell ref="A144:B144"/>
    <mergeCell ref="C144:J144"/>
    <mergeCell ref="A147:J147"/>
    <mergeCell ref="A148:J148"/>
    <mergeCell ref="A151:F151"/>
    <mergeCell ref="A153:B154"/>
    <mergeCell ref="C153:K154"/>
    <mergeCell ref="A146:K146"/>
    <mergeCell ref="C155:K156"/>
    <mergeCell ref="A157:B157"/>
    <mergeCell ref="C157:K157"/>
    <mergeCell ref="A159:E159"/>
    <mergeCell ref="A161:B161"/>
    <mergeCell ref="C161:J161"/>
    <mergeCell ref="A164:J164"/>
    <mergeCell ref="A165:J165"/>
    <mergeCell ref="A168:G168"/>
    <mergeCell ref="A170:B172"/>
    <mergeCell ref="C170:K172"/>
    <mergeCell ref="A163:K163"/>
    <mergeCell ref="A173:B181"/>
    <mergeCell ref="C173:K181"/>
    <mergeCell ref="A182:B190"/>
    <mergeCell ref="C182:K190"/>
    <mergeCell ref="A192:E192"/>
    <mergeCell ref="A194:B194"/>
    <mergeCell ref="C194:J194"/>
    <mergeCell ref="A195:B195"/>
    <mergeCell ref="C195:J195"/>
    <mergeCell ref="A198:J198"/>
    <mergeCell ref="A199:J199"/>
    <mergeCell ref="A202:J202"/>
    <mergeCell ref="A197:K197"/>
    <mergeCell ref="A203:J203"/>
    <mergeCell ref="A206:E206"/>
    <mergeCell ref="A208:B208"/>
    <mergeCell ref="C208:K208"/>
    <mergeCell ref="A209:B218"/>
    <mergeCell ref="C209:K218"/>
    <mergeCell ref="A219:B222"/>
    <mergeCell ref="C219:K222"/>
    <mergeCell ref="A224:E224"/>
    <mergeCell ref="A226:K226"/>
    <mergeCell ref="A227:B227"/>
    <mergeCell ref="C227:J227"/>
    <mergeCell ref="A228:B228"/>
    <mergeCell ref="C228:J228"/>
    <mergeCell ref="A230:J230"/>
    <mergeCell ref="A231:J231"/>
    <mergeCell ref="A233:F233"/>
    <mergeCell ref="A229:K229"/>
    <mergeCell ref="A234:B235"/>
    <mergeCell ref="C234:L235"/>
    <mergeCell ref="C236:L241"/>
    <mergeCell ref="A242:B264"/>
    <mergeCell ref="C242:L264"/>
    <mergeCell ref="A265:B271"/>
    <mergeCell ref="C265:L271"/>
    <mergeCell ref="A273:E273"/>
    <mergeCell ref="A275:B275"/>
    <mergeCell ref="C275:J275"/>
    <mergeCell ref="A276:B276"/>
    <mergeCell ref="C276:J276"/>
    <mergeCell ref="A277:B277"/>
    <mergeCell ref="C277:J277"/>
    <mergeCell ref="A278:B278"/>
    <mergeCell ref="C278:J278"/>
    <mergeCell ref="A279:B279"/>
    <mergeCell ref="C279:J279"/>
    <mergeCell ref="A280:B280"/>
    <mergeCell ref="C280:J280"/>
    <mergeCell ref="A281:B281"/>
    <mergeCell ref="C281:J281"/>
    <mergeCell ref="A282:B282"/>
    <mergeCell ref="C282:J282"/>
    <mergeCell ref="A283:B283"/>
    <mergeCell ref="C283:J283"/>
    <mergeCell ref="A291:J291"/>
    <mergeCell ref="A294:J294"/>
    <mergeCell ref="A297:J297"/>
    <mergeCell ref="A285:B285"/>
    <mergeCell ref="C285:J285"/>
    <mergeCell ref="A286:B286"/>
    <mergeCell ref="C286:J286"/>
    <mergeCell ref="A289:J289"/>
    <mergeCell ref="A290:J290"/>
    <mergeCell ref="A292:J292"/>
  </mergeCells>
  <conditionalFormatting sqref="K23">
    <cfRule type="expression" priority="51" dxfId="0" stopIfTrue="1">
      <formula>$K$22="NO"</formula>
    </cfRule>
  </conditionalFormatting>
  <conditionalFormatting sqref="K39">
    <cfRule type="expression" priority="50" dxfId="0" stopIfTrue="1">
      <formula>$K$39="NO"</formula>
    </cfRule>
  </conditionalFormatting>
  <conditionalFormatting sqref="K41">
    <cfRule type="expression" priority="49" dxfId="0" stopIfTrue="1">
      <formula>$K$43="YES"</formula>
    </cfRule>
  </conditionalFormatting>
  <conditionalFormatting sqref="K43">
    <cfRule type="expression" priority="48" dxfId="0" stopIfTrue="1">
      <formula>$K$41="YES"</formula>
    </cfRule>
  </conditionalFormatting>
  <conditionalFormatting sqref="K70">
    <cfRule type="expression" priority="47" dxfId="0" stopIfTrue="1">
      <formula>OR($K$66="YES")</formula>
    </cfRule>
  </conditionalFormatting>
  <conditionalFormatting sqref="K71">
    <cfRule type="expression" priority="46" dxfId="0" stopIfTrue="1">
      <formula>OR($K$66="YES",$K$70&gt;$K$71)</formula>
    </cfRule>
  </conditionalFormatting>
  <conditionalFormatting sqref="L70">
    <cfRule type="expression" priority="45" dxfId="0" stopIfTrue="1">
      <formula>OR($L$70&gt;100,$L$70&lt;=60)</formula>
    </cfRule>
  </conditionalFormatting>
  <conditionalFormatting sqref="L77">
    <cfRule type="expression" priority="44" dxfId="0" stopIfTrue="1">
      <formula>OR($L$77&gt;100,$L$77&lt;=30)</formula>
    </cfRule>
  </conditionalFormatting>
  <conditionalFormatting sqref="L85">
    <cfRule type="expression" priority="43" dxfId="0" stopIfTrue="1">
      <formula>OR($L$85&gt;100,$L$85&lt;=30)</formula>
    </cfRule>
  </conditionalFormatting>
  <conditionalFormatting sqref="L109">
    <cfRule type="expression" priority="42" dxfId="0" stopIfTrue="1">
      <formula>OR($L$109&gt;100,$L$109&lt;=50)</formula>
    </cfRule>
  </conditionalFormatting>
  <conditionalFormatting sqref="K109">
    <cfRule type="expression" priority="41" dxfId="0" stopIfTrue="1">
      <formula>OR($K$104="YES",$K$103="YES")</formula>
    </cfRule>
  </conditionalFormatting>
  <conditionalFormatting sqref="K110">
    <cfRule type="expression" priority="40" dxfId="0" stopIfTrue="1">
      <formula>OR($K$104="YES",$K$109&gt;$K$110,$K$103="YES")</formula>
    </cfRule>
  </conditionalFormatting>
  <conditionalFormatting sqref="K130">
    <cfRule type="expression" priority="39" dxfId="0" stopIfTrue="1">
      <formula>OR($K$127="YES")</formula>
    </cfRule>
  </conditionalFormatting>
  <conditionalFormatting sqref="K131">
    <cfRule type="expression" priority="38" dxfId="0" stopIfTrue="1">
      <formula>OR($K$127="YES",$K$130&gt;$K$131)</formula>
    </cfRule>
  </conditionalFormatting>
  <conditionalFormatting sqref="K147">
    <cfRule type="expression" priority="37" dxfId="0" stopIfTrue="1">
      <formula>OR($K$144="YES")</formula>
    </cfRule>
  </conditionalFormatting>
  <conditionalFormatting sqref="K148">
    <cfRule type="expression" priority="36" dxfId="0" stopIfTrue="1">
      <formula>OR($K$144="YES",$K$147&gt;$K$148)</formula>
    </cfRule>
  </conditionalFormatting>
  <conditionalFormatting sqref="K164">
    <cfRule type="expression" priority="35" dxfId="0" stopIfTrue="1">
      <formula>OR($K$161="YES")</formula>
    </cfRule>
  </conditionalFormatting>
  <conditionalFormatting sqref="K165">
    <cfRule type="expression" priority="34" dxfId="0" stopIfTrue="1">
      <formula>OR($K$161="YES",$K$164&gt;$K$165)</formula>
    </cfRule>
  </conditionalFormatting>
  <conditionalFormatting sqref="L164">
    <cfRule type="expression" priority="33" dxfId="0" stopIfTrue="1">
      <formula>OR($L$164&gt;100,$L$164&lt;=50)</formula>
    </cfRule>
  </conditionalFormatting>
  <conditionalFormatting sqref="K194">
    <cfRule type="expression" priority="32" dxfId="0" stopIfTrue="1">
      <formula>OR($L$198&gt;50)</formula>
    </cfRule>
  </conditionalFormatting>
  <conditionalFormatting sqref="K198">
    <cfRule type="expression" priority="31" dxfId="0" stopIfTrue="1">
      <formula>OR($K$194="YES")</formula>
    </cfRule>
  </conditionalFormatting>
  <conditionalFormatting sqref="K202">
    <cfRule type="expression" priority="30" dxfId="0" stopIfTrue="1">
      <formula>OR($K$195="YES")</formula>
    </cfRule>
  </conditionalFormatting>
  <conditionalFormatting sqref="K199">
    <cfRule type="expression" priority="29" dxfId="0" stopIfTrue="1">
      <formula>OR($K$194="YES",$K$198&gt;$K$199)</formula>
    </cfRule>
  </conditionalFormatting>
  <conditionalFormatting sqref="K203">
    <cfRule type="expression" priority="28" dxfId="0" stopIfTrue="1">
      <formula>OR($K$195="YES",$K$202&gt;$K$203)</formula>
    </cfRule>
  </conditionalFormatting>
  <conditionalFormatting sqref="L198">
    <cfRule type="expression" priority="27" dxfId="0" stopIfTrue="1">
      <formula>OR($L$198&gt;100,$L$198&lt;=50)</formula>
    </cfRule>
  </conditionalFormatting>
  <conditionalFormatting sqref="L202">
    <cfRule type="expression" priority="26" dxfId="0" stopIfTrue="1">
      <formula>OR($L$202&gt;100,$K$202&lt;1)</formula>
    </cfRule>
  </conditionalFormatting>
  <conditionalFormatting sqref="K289">
    <cfRule type="expression" priority="25" dxfId="0" stopIfTrue="1">
      <formula>OR($K$275="YES",$K$276="YES",$K$277="YES")</formula>
    </cfRule>
  </conditionalFormatting>
  <conditionalFormatting sqref="K285">
    <cfRule type="expression" priority="24" dxfId="0" stopIfTrue="1">
      <formula>OR($K$279="YES",$K$280="YES",$K$278="YES",$K$290="YES")</formula>
    </cfRule>
  </conditionalFormatting>
  <conditionalFormatting sqref="K290">
    <cfRule type="expression" priority="23" dxfId="0" stopIfTrue="1">
      <formula>OR($K$279="YES",$K$280="YES",$K$285="YES",$K$278="YES")</formula>
    </cfRule>
  </conditionalFormatting>
  <conditionalFormatting sqref="K286">
    <cfRule type="expression" priority="22" dxfId="0" stopIfTrue="1">
      <formula>OR($K$281="YES",$K$282="YES",$K$283="YES",$K$291="YES",$K$294="YES")</formula>
    </cfRule>
  </conditionalFormatting>
  <conditionalFormatting sqref="K291">
    <cfRule type="expression" priority="21" dxfId="0" stopIfTrue="1">
      <formula>OR($K$281="YES",$K$282="YES",$K$283="YES",$K$286="YES")</formula>
    </cfRule>
  </conditionalFormatting>
  <conditionalFormatting sqref="L130">
    <cfRule type="expression" priority="20" dxfId="0" stopIfTrue="1">
      <formula>OR($L$130&gt;100,$L$130&lt;=10)</formula>
    </cfRule>
  </conditionalFormatting>
  <conditionalFormatting sqref="L147">
    <cfRule type="expression" priority="19" dxfId="0" stopIfTrue="1">
      <formula>OR($L$147&gt;100,$L$147&lt;=10)</formula>
    </cfRule>
  </conditionalFormatting>
  <conditionalFormatting sqref="K297">
    <cfRule type="expression" priority="18" dxfId="326" stopIfTrue="1">
      <formula>OR($K$297="PASS")</formula>
    </cfRule>
  </conditionalFormatting>
  <conditionalFormatting sqref="K66">
    <cfRule type="expression" priority="52" dxfId="0" stopIfTrue="1">
      <formula>OR($L$70&gt;60)</formula>
    </cfRule>
  </conditionalFormatting>
  <conditionalFormatting sqref="K103">
    <cfRule type="expression" priority="55" dxfId="0" stopIfTrue="1">
      <formula>OR($K$104="YES",$L$109&gt;50)</formula>
    </cfRule>
  </conditionalFormatting>
  <conditionalFormatting sqref="K104">
    <cfRule type="expression" priority="56" dxfId="0" stopIfTrue="1">
      <formula>OR($L$109&gt;50,$K$103="YES")</formula>
    </cfRule>
  </conditionalFormatting>
  <conditionalFormatting sqref="K127">
    <cfRule type="expression" priority="57" dxfId="0" stopIfTrue="1">
      <formula>OR($L$130&gt;10)</formula>
    </cfRule>
  </conditionalFormatting>
  <conditionalFormatting sqref="K144">
    <cfRule type="expression" priority="58" dxfId="0" stopIfTrue="1">
      <formula>OR($L$147&gt;10)</formula>
    </cfRule>
  </conditionalFormatting>
  <conditionalFormatting sqref="K161">
    <cfRule type="expression" priority="59" dxfId="0" stopIfTrue="1">
      <formula>OR($L$164&gt;50)</formula>
    </cfRule>
  </conditionalFormatting>
  <conditionalFormatting sqref="K195">
    <cfRule type="expression" priority="60" dxfId="0" stopIfTrue="1">
      <formula>OR($K$202&gt;1)</formula>
    </cfRule>
  </conditionalFormatting>
  <conditionalFormatting sqref="K227">
    <cfRule type="expression" priority="61" dxfId="0" stopIfTrue="1">
      <formula>OR($K$228="YES",$K$230&gt;=1)</formula>
    </cfRule>
  </conditionalFormatting>
  <conditionalFormatting sqref="K275">
    <cfRule type="expression" priority="62" dxfId="0" stopIfTrue="1">
      <formula>OR($K$276="YES",$K$277="YES",$K$289="YES")</formula>
    </cfRule>
  </conditionalFormatting>
  <conditionalFormatting sqref="K276">
    <cfRule type="expression" priority="63" dxfId="0" stopIfTrue="1">
      <formula>OR($K$275="YES",$K$277="YES",$K$289="YES")</formula>
    </cfRule>
  </conditionalFormatting>
  <conditionalFormatting sqref="K277">
    <cfRule type="expression" priority="64" dxfId="0" stopIfTrue="1">
      <formula>OR($K$275="YES",$K$276="YES",$K$289="YES")</formula>
    </cfRule>
  </conditionalFormatting>
  <conditionalFormatting sqref="K278">
    <cfRule type="expression" priority="65" dxfId="0" stopIfTrue="1">
      <formula>OR($K$279="YES",$K$280="YES",$K$285="YES",$K$290="YES")</formula>
    </cfRule>
  </conditionalFormatting>
  <conditionalFormatting sqref="K279">
    <cfRule type="expression" priority="66" dxfId="0" stopIfTrue="1">
      <formula>OR($K$278="YES",$K$280="YES",$K$285="YES",$K$290="YES")</formula>
    </cfRule>
  </conditionalFormatting>
  <conditionalFormatting sqref="K280">
    <cfRule type="expression" priority="67" dxfId="0" stopIfTrue="1">
      <formula>OR($K$279="YES",$K$278="YES",$K$285="YES",$K$290="YES")</formula>
    </cfRule>
  </conditionalFormatting>
  <conditionalFormatting sqref="K281">
    <cfRule type="expression" priority="68" dxfId="0" stopIfTrue="1">
      <formula>OR($K$282="YES",$K$283="YES",$K$286="YES",$K$291="YES",$K$294="YES")</formula>
    </cfRule>
  </conditionalFormatting>
  <conditionalFormatting sqref="K282">
    <cfRule type="expression" priority="69" dxfId="0" stopIfTrue="1">
      <formula>OR($K$281="YES",$K$283="YES",$K$286="YES",$K$291="YES",$K$294="YES")</formula>
    </cfRule>
  </conditionalFormatting>
  <conditionalFormatting sqref="K283">
    <cfRule type="expression" priority="70" dxfId="0" stopIfTrue="1">
      <formula>OR($K$281="YES",$K$282="YES",$K$286="YES",$K$291="YES",$K$294="YES")</formula>
    </cfRule>
  </conditionalFormatting>
  <conditionalFormatting sqref="K77">
    <cfRule type="expression" priority="71" dxfId="0" stopIfTrue="1">
      <formula>OR($K$73="YES",$K$74="YES")</formula>
    </cfRule>
  </conditionalFormatting>
  <conditionalFormatting sqref="K78">
    <cfRule type="expression" priority="72" dxfId="0" stopIfTrue="1">
      <formula>OR($K$73="YES",$K$77&gt;$K$78,$K$74="YES")</formula>
    </cfRule>
  </conditionalFormatting>
  <conditionalFormatting sqref="K74">
    <cfRule type="expression" priority="17" dxfId="0" stopIfTrue="1">
      <formula>OR($K$73="YES",$L$77&gt;30)</formula>
    </cfRule>
  </conditionalFormatting>
  <conditionalFormatting sqref="K85">
    <cfRule type="expression" priority="73" dxfId="0" stopIfTrue="1">
      <formula>OR($K$80="YES",$K$81="YES")</formula>
    </cfRule>
  </conditionalFormatting>
  <conditionalFormatting sqref="K86">
    <cfRule type="expression" priority="74" dxfId="0" stopIfTrue="1">
      <formula>OR($K$80="YES",$K$85&gt;$K$86,$K$81="YES")</formula>
    </cfRule>
  </conditionalFormatting>
  <conditionalFormatting sqref="K81">
    <cfRule type="expression" priority="16" dxfId="0" stopIfTrue="1">
      <formula>OR($K$80="YES",$L$85&gt;30,$K$80="YES")</formula>
    </cfRule>
  </conditionalFormatting>
  <conditionalFormatting sqref="K228">
    <cfRule type="expression" priority="15" dxfId="0" stopIfTrue="1">
      <formula>OR($K$227="YES",$K$230&gt;=1)</formula>
    </cfRule>
  </conditionalFormatting>
  <conditionalFormatting sqref="K230">
    <cfRule type="expression" priority="14" dxfId="0" stopIfTrue="1">
      <formula>OR($K$227="YES",$K$228="YES")</formula>
    </cfRule>
  </conditionalFormatting>
  <conditionalFormatting sqref="K231">
    <cfRule type="expression" priority="13" dxfId="0" stopIfTrue="1">
      <formula>OR($K$227="YES",$K$230&gt;$K$231,$K$228="YES")</formula>
    </cfRule>
  </conditionalFormatting>
  <conditionalFormatting sqref="L230">
    <cfRule type="expression" priority="12" dxfId="0" stopIfTrue="1">
      <formula>OR($L$230&gt;100,$K$230&lt;1)</formula>
    </cfRule>
  </conditionalFormatting>
  <conditionalFormatting sqref="N7">
    <cfRule type="expression" priority="11" dxfId="327" stopIfTrue="1">
      <formula>$N$7="FAIL"</formula>
    </cfRule>
  </conditionalFormatting>
  <conditionalFormatting sqref="N25">
    <cfRule type="expression" priority="10" dxfId="327" stopIfTrue="1">
      <formula>$N$25="FAIL"</formula>
    </cfRule>
  </conditionalFormatting>
  <conditionalFormatting sqref="N45">
    <cfRule type="expression" priority="9" dxfId="327" stopIfTrue="1">
      <formula>$N$45="FAIL"</formula>
    </cfRule>
  </conditionalFormatting>
  <conditionalFormatting sqref="N89">
    <cfRule type="expression" priority="8" dxfId="327" stopIfTrue="1">
      <formula>$N$89="FAIL"</formula>
    </cfRule>
  </conditionalFormatting>
  <conditionalFormatting sqref="N114">
    <cfRule type="expression" priority="7" dxfId="327" stopIfTrue="1">
      <formula>$N$114="FAIL"</formula>
    </cfRule>
  </conditionalFormatting>
  <conditionalFormatting sqref="N135">
    <cfRule type="expression" priority="6" dxfId="327" stopIfTrue="1">
      <formula>$N$135="FAIL"</formula>
    </cfRule>
  </conditionalFormatting>
  <conditionalFormatting sqref="N151">
    <cfRule type="expression" priority="5" dxfId="327" stopIfTrue="1">
      <formula>$N$151="FAIL"</formula>
    </cfRule>
  </conditionalFormatting>
  <conditionalFormatting sqref="N168">
    <cfRule type="expression" priority="4" dxfId="327" stopIfTrue="1">
      <formula>$N$168="FAIL"</formula>
    </cfRule>
  </conditionalFormatting>
  <conditionalFormatting sqref="N206">
    <cfRule type="expression" priority="3" dxfId="327" stopIfTrue="1">
      <formula>$N$206="FAIL"</formula>
    </cfRule>
  </conditionalFormatting>
  <conditionalFormatting sqref="N233">
    <cfRule type="expression" priority="2" dxfId="327" stopIfTrue="1">
      <formula>$N$233="FAIL"</formula>
    </cfRule>
  </conditionalFormatting>
  <conditionalFormatting sqref="K294">
    <cfRule type="expression" priority="1" dxfId="0" stopIfTrue="1">
      <formula>OR($K$281="YES",$K$282="YES",$K$283="YES",$K$286="YES")</formula>
    </cfRule>
  </conditionalFormatting>
  <dataValidations count="7">
    <dataValidation type="list" allowBlank="1" showInputMessage="1" showErrorMessage="1" sqref="K74 K294 K22 K41 K66 K43 K289:K291 K39 K103:K104 K127 K144 K161 K194:K195 K227:K228 K285:K286 K275:K283 K81">
      <formula1>"Yes,No"</formula1>
    </dataValidation>
    <dataValidation type="custom" allowBlank="1" showInputMessage="1" showErrorMessage="1" error="Denominator should be greater than or equal to Numerator." sqref="K203">
      <formula1>SUM(K203)&gt;=K202</formula1>
    </dataValidation>
    <dataValidation type="custom" allowBlank="1" showInputMessage="1" showErrorMessage="1" error="Denominator should be greater than or equal to Numerator." sqref="K231 K199 K165 K148 K131 K110 K86 K78 K71">
      <formula1>SUM(K231)&gt;=K230</formula1>
    </dataValidation>
    <dataValidation type="list" allowBlank="1" showInputMessage="1" showErrorMessage="1" sqref="K287 K196">
      <formula1>Measures3!#REF!</formula1>
    </dataValidation>
    <dataValidation allowBlank="1" showInputMessage="1" showErrorMessage="1" error="Please validate threshold percentage" sqref="L85 L130 L147 L164 L198 L202 L230"/>
    <dataValidation type="whole" allowBlank="1" showInputMessage="1" showErrorMessage="1" error="Please enter only whole numbers" sqref="K70 K77 K85 K109 K130 K147 K164 K198 K202 K230">
      <formula1>0</formula1>
      <formula2>999999999999</formula2>
    </dataValidation>
    <dataValidation type="date" allowBlank="1" showInputMessage="1" showErrorMessage="1" error="Please enter valid dates only for security risk analysis." sqref="K23">
      <formula1>42005</formula1>
      <formula2>43100</formula2>
    </dataValidation>
  </dataValidations>
  <printOptions/>
  <pageMargins left="0.7" right="0.7" top="0.75" bottom="0.75" header="0.3" footer="0.3"/>
  <pageSetup horizontalDpi="600" verticalDpi="600" orientation="portrait" scale="46" r:id="rId2"/>
  <headerFooter>
    <oddFooter>&amp;C&amp;16Measures3&amp;R&amp;16&amp;P of &amp;N</oddFooter>
  </headerFooter>
  <rowBreaks count="4" manualBreakCount="4">
    <brk id="55" max="13" man="1"/>
    <brk id="113" max="13" man="1"/>
    <brk id="167" max="13" man="1"/>
    <brk id="232" max="13" man="1"/>
  </rowBreaks>
  <drawing r:id="rId1"/>
</worksheet>
</file>

<file path=xl/worksheets/sheet9.xml><?xml version="1.0" encoding="utf-8"?>
<worksheet xmlns="http://schemas.openxmlformats.org/spreadsheetml/2006/main" xmlns:r="http://schemas.openxmlformats.org/officeDocument/2006/relationships">
  <sheetPr codeName="Sheet10"/>
  <dimension ref="A1:K87"/>
  <sheetViews>
    <sheetView zoomScalePageLayoutView="0" workbookViewId="0" topLeftCell="B1">
      <selection activeCell="B1" sqref="B1"/>
    </sheetView>
  </sheetViews>
  <sheetFormatPr defaultColWidth="9.140625" defaultRowHeight="15"/>
  <cols>
    <col min="1" max="1" width="11.140625" style="22" customWidth="1"/>
    <col min="2" max="2" width="11.57421875" style="22" customWidth="1"/>
    <col min="3" max="3" width="12.00390625" style="22" customWidth="1"/>
    <col min="4" max="4" width="63.00390625" style="22" customWidth="1"/>
    <col min="5" max="5" width="10.00390625" style="22" bestFit="1" customWidth="1"/>
    <col min="6" max="6" width="15.7109375" style="22" customWidth="1"/>
    <col min="7" max="7" width="12.00390625" style="22" customWidth="1"/>
    <col min="8" max="8" width="10.7109375" style="22" customWidth="1"/>
    <col min="9" max="9" width="13.28125" style="22" hidden="1" customWidth="1"/>
    <col min="10" max="10" width="12.00390625" style="22" customWidth="1"/>
    <col min="11" max="11" width="11.57421875" style="22" hidden="1" customWidth="1"/>
    <col min="12" max="16384" width="9.140625" style="22" customWidth="1"/>
  </cols>
  <sheetData>
    <row r="1" spans="1:11" ht="45">
      <c r="A1" s="30" t="s">
        <v>43</v>
      </c>
      <c r="B1" s="30" t="s">
        <v>45</v>
      </c>
      <c r="C1" s="30" t="s">
        <v>44</v>
      </c>
      <c r="D1" s="30" t="s">
        <v>68</v>
      </c>
      <c r="E1" s="30" t="s">
        <v>134</v>
      </c>
      <c r="F1" s="30" t="s">
        <v>62</v>
      </c>
      <c r="G1" s="30" t="s">
        <v>63</v>
      </c>
      <c r="H1" s="30" t="s">
        <v>136</v>
      </c>
      <c r="I1" s="30" t="s">
        <v>64</v>
      </c>
      <c r="J1" s="30" t="s">
        <v>65</v>
      </c>
      <c r="K1" s="30" t="s">
        <v>67</v>
      </c>
    </row>
    <row r="2" spans="1:11" ht="42">
      <c r="A2" s="26">
        <f>+'Federal Information'!E10&amp;""</f>
      </c>
      <c r="B2" s="26">
        <f>+'Federal Information'!E12&amp;""</f>
      </c>
      <c r="C2" s="26">
        <f>+'Federal Information'!E13&amp;""</f>
      </c>
      <c r="D2" s="23" t="s">
        <v>69</v>
      </c>
      <c r="E2" s="26"/>
      <c r="F2" s="26"/>
      <c r="G2" s="26"/>
      <c r="H2" s="26"/>
      <c r="I2" s="26"/>
      <c r="J2" s="26"/>
      <c r="K2" s="26"/>
    </row>
    <row r="3" spans="1:11" ht="15">
      <c r="A3" s="22">
        <f>+'Federal Information'!E10&amp;""</f>
      </c>
      <c r="B3" s="22">
        <f>+'Federal Information'!E12&amp;""</f>
      </c>
      <c r="C3" s="22">
        <f>+'Federal Information'!E13&amp;""</f>
      </c>
      <c r="D3" s="24" t="s">
        <v>137</v>
      </c>
      <c r="E3" s="25">
        <v>41300</v>
      </c>
      <c r="F3" s="26"/>
      <c r="G3" s="26"/>
      <c r="J3" s="22" t="str">
        <f>IF(G5="YES","PASS","FAIL")</f>
        <v>FAIL</v>
      </c>
      <c r="K3" s="22" t="str">
        <f>IF(AND(J3="PASS",J7="PASS",J14="PASS",J28="PASS",J35="PASS",J41="PASS",J47="PASS",J53="PASS",J63="PASS",J69="PASS"),"PASS","FAIL")</f>
        <v>FAIL</v>
      </c>
    </row>
    <row r="4" spans="1:8" ht="15">
      <c r="A4" s="22">
        <f>+'Federal Information'!E10&amp;""</f>
      </c>
      <c r="B4" s="22">
        <f>+'Federal Information'!E12&amp;""</f>
      </c>
      <c r="C4" s="22">
        <f>+'Federal Information'!E13&amp;""</f>
      </c>
      <c r="D4" s="24" t="s">
        <v>136</v>
      </c>
      <c r="E4" s="25">
        <v>41200</v>
      </c>
      <c r="F4" s="26"/>
      <c r="G4" s="26"/>
      <c r="H4" s="22">
        <f>IF(OR(G5="Yes"),"PASS","")</f>
      </c>
    </row>
    <row r="5" spans="1:9" ht="15">
      <c r="A5" s="22">
        <f>+'Federal Information'!E10&amp;""</f>
      </c>
      <c r="B5" s="22">
        <f>+'Federal Information'!E12&amp;""</f>
      </c>
      <c r="C5" s="22">
        <f>+'Federal Information'!E13&amp;""</f>
      </c>
      <c r="D5" s="24" t="s">
        <v>135</v>
      </c>
      <c r="E5" s="25">
        <v>41100</v>
      </c>
      <c r="F5" s="27"/>
      <c r="G5" s="26">
        <f>+Measures3!K22&amp;""</f>
      </c>
      <c r="I5" s="22">
        <f>IF(G5="YES","PASS","")</f>
      </c>
    </row>
    <row r="6" spans="1:7" ht="21">
      <c r="A6" s="22">
        <f>+'Federal Information'!E10&amp;""</f>
      </c>
      <c r="B6" s="22">
        <f>+'Federal Information'!E12&amp;""</f>
      </c>
      <c r="C6" s="22">
        <f>+'Federal Information'!E13&amp;""</f>
      </c>
      <c r="D6" s="23" t="s">
        <v>47</v>
      </c>
      <c r="E6" s="23"/>
      <c r="F6" s="23"/>
      <c r="G6" s="23"/>
    </row>
    <row r="7" spans="1:10" ht="15">
      <c r="A7" s="22">
        <f>+'Federal Information'!E10&amp;""</f>
      </c>
      <c r="B7" s="22">
        <f>+'Federal Information'!E12&amp;""</f>
      </c>
      <c r="C7" s="22">
        <f>+'Federal Information'!E13&amp;""</f>
      </c>
      <c r="D7" s="24" t="s">
        <v>137</v>
      </c>
      <c r="E7" s="25">
        <v>42300</v>
      </c>
      <c r="F7" s="27"/>
      <c r="G7" s="27"/>
      <c r="J7" s="22" t="str">
        <f>IF(AND(OR(I9="PASS"),AND(OR(I11="PASS",I12="PASS"))),"PASS","FAIL")</f>
        <v>FAIL</v>
      </c>
    </row>
    <row r="8" spans="1:8" ht="15">
      <c r="A8" s="22">
        <f>+'Federal Information'!E10&amp;""</f>
      </c>
      <c r="B8" s="22">
        <f>+'Federal Information'!E12&amp;""</f>
      </c>
      <c r="C8" s="22">
        <f>+'Federal Information'!E13&amp;""</f>
      </c>
      <c r="D8" s="24" t="s">
        <v>136</v>
      </c>
      <c r="E8" s="25">
        <v>42200</v>
      </c>
      <c r="F8" s="27"/>
      <c r="G8" s="26"/>
      <c r="H8" s="22">
        <f>IF(OR(G9="Yes"),"PASS","")</f>
      </c>
    </row>
    <row r="9" spans="1:9" ht="15">
      <c r="A9" s="22">
        <f>+'Federal Information'!E10&amp;""</f>
      </c>
      <c r="B9" s="22">
        <f>+'Federal Information'!E12&amp;""</f>
      </c>
      <c r="C9" s="22">
        <f>+'Federal Information'!E13&amp;""</f>
      </c>
      <c r="D9" s="24" t="s">
        <v>135</v>
      </c>
      <c r="E9" s="25">
        <v>42100</v>
      </c>
      <c r="F9" s="27"/>
      <c r="G9" s="26">
        <f>+Measures3!K39&amp;""</f>
      </c>
      <c r="I9" s="22">
        <f>IF(G9="YES","PASS","")</f>
      </c>
    </row>
    <row r="10" spans="1:8" ht="15">
      <c r="A10" s="22">
        <f>+'Federal Information'!E10&amp;""</f>
      </c>
      <c r="B10" s="22">
        <f>+'Federal Information'!E12&amp;""</f>
      </c>
      <c r="C10" s="22">
        <f>+'Federal Information'!E13&amp;""</f>
      </c>
      <c r="D10" s="24" t="s">
        <v>136</v>
      </c>
      <c r="E10" s="25">
        <v>42201</v>
      </c>
      <c r="F10" s="27"/>
      <c r="G10" s="26"/>
      <c r="H10" s="22">
        <f>IF(OR(G11="Yes",G12="Yes"),"PASS","")</f>
      </c>
    </row>
    <row r="11" spans="1:9" ht="15">
      <c r="A11" s="22">
        <f>+'Federal Information'!E10&amp;""</f>
      </c>
      <c r="B11" s="22">
        <f>+'Federal Information'!E12&amp;""</f>
      </c>
      <c r="C11" s="22">
        <f>+'Federal Information'!E13&amp;""</f>
      </c>
      <c r="D11" s="24" t="s">
        <v>135</v>
      </c>
      <c r="E11" s="25">
        <v>42101</v>
      </c>
      <c r="F11" s="27"/>
      <c r="G11" s="26">
        <f>+Measures3!K41&amp;""</f>
      </c>
      <c r="I11" s="22">
        <f>IF(G11="YES","PASS","")&amp;""</f>
      </c>
    </row>
    <row r="12" spans="1:9" ht="15">
      <c r="A12" s="22">
        <f>+'Federal Information'!E10&amp;""</f>
      </c>
      <c r="B12" s="22">
        <f>+'Federal Information'!E12&amp;""</f>
      </c>
      <c r="C12" s="22">
        <f>+'Federal Information'!E13&amp;""</f>
      </c>
      <c r="D12" s="24" t="s">
        <v>135</v>
      </c>
      <c r="E12" s="25">
        <v>42102</v>
      </c>
      <c r="F12" s="27"/>
      <c r="G12" s="27">
        <f>+Measures3!K43&amp;""</f>
      </c>
      <c r="I12" s="22">
        <f>IF(G12="YES","PASS","")</f>
      </c>
    </row>
    <row r="13" spans="1:7" ht="42">
      <c r="A13" s="22">
        <f>+'Federal Information'!E10&amp;""</f>
      </c>
      <c r="B13" s="22">
        <f>+'Federal Information'!E12&amp;""</f>
      </c>
      <c r="C13" s="22">
        <f>+'Federal Information'!E13&amp;""</f>
      </c>
      <c r="D13" s="23" t="s">
        <v>48</v>
      </c>
      <c r="E13" s="23"/>
      <c r="F13" s="27"/>
      <c r="G13" s="27"/>
    </row>
    <row r="14" spans="1:10" ht="15">
      <c r="A14" s="22">
        <f>+'Federal Information'!E10&amp;""</f>
      </c>
      <c r="B14" s="22">
        <f>+'Federal Information'!E12&amp;""</f>
      </c>
      <c r="C14" s="22">
        <f>+'Federal Information'!E13&amp;""</f>
      </c>
      <c r="D14" s="24" t="s">
        <v>137</v>
      </c>
      <c r="E14" s="25">
        <v>43300</v>
      </c>
      <c r="F14" s="28"/>
      <c r="G14" s="27"/>
      <c r="J14" s="22" t="str">
        <f>IF(AND(OR(I16="PASS"),AND(OR(I20="PASS")),AND(OR(I24="PASS"))),"PASS","FAIL")</f>
        <v>FAIL</v>
      </c>
    </row>
    <row r="15" spans="1:8" ht="15">
      <c r="A15" s="22">
        <f>+'Federal Information'!E10&amp;""</f>
      </c>
      <c r="B15" s="22">
        <f>+'Federal Information'!E12&amp;""</f>
      </c>
      <c r="C15" s="22">
        <f>+'Federal Information'!E13&amp;""</f>
      </c>
      <c r="D15" s="24" t="s">
        <v>136</v>
      </c>
      <c r="E15" s="25">
        <v>43200</v>
      </c>
      <c r="F15" s="26"/>
      <c r="G15" s="26"/>
      <c r="H15" s="22">
        <f>IF(OR(G16="Yes"),"PASS","")</f>
      </c>
    </row>
    <row r="16" spans="1:9" ht="15">
      <c r="A16" s="22">
        <f>+'Federal Information'!E10&amp;""</f>
      </c>
      <c r="B16" s="22">
        <f>+'Federal Information'!E12&amp;""</f>
      </c>
      <c r="C16" s="22">
        <f>+'Federal Information'!E13&amp;""</f>
      </c>
      <c r="D16" s="24" t="s">
        <v>135</v>
      </c>
      <c r="E16" s="25">
        <v>43100</v>
      </c>
      <c r="F16" s="26"/>
      <c r="G16" s="26">
        <f>+Measures3!K66&amp;""</f>
      </c>
      <c r="H16" s="51" t="str">
        <f>+Measures3!L70&amp;""</f>
        <v>0</v>
      </c>
      <c r="I16" s="22">
        <f>IF((OR(G16="YES",Measures3!L70&gt;60)),"PASS","")</f>
      </c>
    </row>
    <row r="17" spans="1:6" ht="15">
      <c r="A17" s="22">
        <f>+'Federal Information'!E10&amp;""</f>
      </c>
      <c r="B17" s="22">
        <f>+'Federal Information'!E12&amp;""</f>
      </c>
      <c r="C17" s="22">
        <f>+'Federal Information'!E13&amp;""</f>
      </c>
      <c r="D17" s="24" t="s">
        <v>138</v>
      </c>
      <c r="E17" s="25">
        <v>43101</v>
      </c>
      <c r="F17" s="26">
        <f>+Measures3!K70&amp;""</f>
      </c>
    </row>
    <row r="18" spans="1:6" ht="15">
      <c r="A18" s="22">
        <f>+'Federal Information'!E10&amp;""</f>
      </c>
      <c r="B18" s="22">
        <f>+'Federal Information'!E12&amp;""</f>
      </c>
      <c r="C18" s="22">
        <f>+'Federal Information'!E13&amp;""</f>
      </c>
      <c r="D18" s="24" t="s">
        <v>138</v>
      </c>
      <c r="E18" s="25">
        <v>43102</v>
      </c>
      <c r="F18" s="26">
        <f>+Measures3!K71&amp;""</f>
      </c>
    </row>
    <row r="19" spans="1:8" ht="15">
      <c r="A19" s="22">
        <f>+'Federal Information'!E10&amp;""</f>
      </c>
      <c r="B19" s="22">
        <f>+'Federal Information'!E12&amp;""</f>
      </c>
      <c r="C19" s="22">
        <f>+'Federal Information'!E13&amp;""</f>
      </c>
      <c r="D19" s="24" t="s">
        <v>136</v>
      </c>
      <c r="E19" s="25">
        <v>43201</v>
      </c>
      <c r="F19" s="26"/>
      <c r="G19" s="26"/>
      <c r="H19" s="22">
        <f>IF(OR(G20="Yes"),"PASS","")</f>
      </c>
    </row>
    <row r="20" spans="1:9" ht="15">
      <c r="A20" s="22">
        <f>+'Federal Information'!E10&amp;""</f>
      </c>
      <c r="B20" s="22">
        <f>+'Federal Information'!E12&amp;""</f>
      </c>
      <c r="C20" s="22">
        <f>+'Federal Information'!E13&amp;""</f>
      </c>
      <c r="D20" s="24" t="s">
        <v>135</v>
      </c>
      <c r="E20" s="25">
        <v>43103</v>
      </c>
      <c r="G20" s="26">
        <f>+Measures3!K74&amp;""</f>
      </c>
      <c r="H20" s="51" t="str">
        <f>+Measures3!L77&amp;""</f>
        <v>0</v>
      </c>
      <c r="I20" s="22">
        <f>IF((OR(G20="YES",Measures3!L77&gt;30)),"PASS","")</f>
      </c>
    </row>
    <row r="21" spans="1:7" ht="15">
      <c r="A21" s="22">
        <f>+'Federal Information'!E10&amp;""</f>
      </c>
      <c r="B21" s="22">
        <f>+'Federal Information'!E12&amp;""</f>
      </c>
      <c r="C21" s="22">
        <f>+'Federal Information'!E13&amp;""</f>
      </c>
      <c r="D21" s="24" t="s">
        <v>138</v>
      </c>
      <c r="E21" s="25">
        <v>43104</v>
      </c>
      <c r="F21" s="26">
        <f>+Measures3!K77&amp;""</f>
      </c>
      <c r="G21" s="26"/>
    </row>
    <row r="22" spans="1:7" ht="15">
      <c r="A22" s="22">
        <f>+'Federal Information'!E10&amp;""</f>
      </c>
      <c r="B22" s="22">
        <f>+'Federal Information'!E12&amp;""</f>
      </c>
      <c r="C22" s="22">
        <f>+'Federal Information'!E13&amp;""</f>
      </c>
      <c r="D22" s="24" t="s">
        <v>138</v>
      </c>
      <c r="E22" s="25">
        <v>43105</v>
      </c>
      <c r="F22" s="26">
        <f>+Measures3!K78&amp;""</f>
      </c>
      <c r="G22" s="26"/>
    </row>
    <row r="23" spans="1:8" ht="15">
      <c r="A23" s="22">
        <f>+'Federal Information'!E10&amp;""</f>
      </c>
      <c r="B23" s="22">
        <f>+'Federal Information'!E12&amp;""</f>
      </c>
      <c r="C23" s="22">
        <f>+'Federal Information'!E13&amp;""</f>
      </c>
      <c r="D23" s="24" t="s">
        <v>136</v>
      </c>
      <c r="E23" s="25">
        <v>43202</v>
      </c>
      <c r="F23" s="26"/>
      <c r="G23" s="26"/>
      <c r="H23" s="22">
        <f>IF(OR(G24="Yes"),"PASS","")</f>
      </c>
    </row>
    <row r="24" spans="1:9" ht="15">
      <c r="A24" s="22">
        <f>+'Federal Information'!E10&amp;""</f>
      </c>
      <c r="B24" s="22">
        <f>+'Federal Information'!E12&amp;""</f>
      </c>
      <c r="C24" s="22">
        <f>+'Federal Information'!E13&amp;""</f>
      </c>
      <c r="D24" s="24" t="s">
        <v>135</v>
      </c>
      <c r="E24" s="25">
        <v>43106</v>
      </c>
      <c r="G24" s="26">
        <f>+Measures3!K81&amp;""</f>
      </c>
      <c r="H24" s="51" t="str">
        <f>+Measures3!L85&amp;""</f>
        <v>0</v>
      </c>
      <c r="I24" s="22">
        <f>IF((OR(G24="YES",Measures3!L85&gt;30)),"PASS","")</f>
      </c>
    </row>
    <row r="25" spans="1:7" ht="15">
      <c r="A25" s="22">
        <f>+'Federal Information'!E10&amp;""</f>
      </c>
      <c r="B25" s="22">
        <f>+'Federal Information'!E12&amp;""</f>
      </c>
      <c r="C25" s="22">
        <f>+'Federal Information'!E13&amp;""</f>
      </c>
      <c r="D25" s="24" t="s">
        <v>138</v>
      </c>
      <c r="E25" s="25">
        <v>43107</v>
      </c>
      <c r="F25" s="26">
        <f>+Measures3!K85&amp;""</f>
      </c>
      <c r="G25" s="26"/>
    </row>
    <row r="26" spans="1:7" ht="15">
      <c r="A26" s="22">
        <f>+'Federal Information'!E10&amp;""</f>
      </c>
      <c r="B26" s="22">
        <f>+'Federal Information'!E12&amp;""</f>
      </c>
      <c r="C26" s="22">
        <f>+'Federal Information'!E13&amp;""</f>
      </c>
      <c r="D26" s="24" t="s">
        <v>138</v>
      </c>
      <c r="E26" s="25">
        <v>43108</v>
      </c>
      <c r="F26" s="26">
        <f>+Measures3!K86&amp;""</f>
      </c>
      <c r="G26" s="26"/>
    </row>
    <row r="27" spans="1:7" ht="21">
      <c r="A27" s="22">
        <f>+'Federal Information'!E10&amp;""</f>
      </c>
      <c r="B27" s="22">
        <f>+'Federal Information'!E12&amp;""</f>
      </c>
      <c r="C27" s="22">
        <f>+'Federal Information'!E13&amp;""</f>
      </c>
      <c r="D27" s="23" t="s">
        <v>49</v>
      </c>
      <c r="E27" s="23"/>
      <c r="F27" s="23"/>
      <c r="G27" s="23"/>
    </row>
    <row r="28" spans="1:10" ht="15">
      <c r="A28" s="22">
        <f>+'Federal Information'!E10&amp;""</f>
      </c>
      <c r="B28" s="22">
        <f>+'Federal Information'!E12&amp;""</f>
      </c>
      <c r="C28" s="22">
        <f>+'Federal Information'!E13&amp;""</f>
      </c>
      <c r="D28" s="24" t="s">
        <v>137</v>
      </c>
      <c r="E28" s="25">
        <v>44300</v>
      </c>
      <c r="F28" s="26"/>
      <c r="G28" s="26"/>
      <c r="J28" s="22" t="str">
        <f>IF(OR(I30="PASS",I31="PASS"),"PASS","FAIL")</f>
        <v>FAIL</v>
      </c>
    </row>
    <row r="29" spans="1:8" ht="15">
      <c r="A29" s="22">
        <f>+'Federal Information'!E10&amp;""</f>
      </c>
      <c r="B29" s="22">
        <f>+'Federal Information'!E12&amp;""</f>
      </c>
      <c r="C29" s="22">
        <f>+'Federal Information'!E13&amp;""</f>
      </c>
      <c r="D29" s="24" t="s">
        <v>136</v>
      </c>
      <c r="E29" s="25">
        <v>44200</v>
      </c>
      <c r="F29" s="26"/>
      <c r="G29" s="26"/>
      <c r="H29" s="22">
        <f>IF(OR(G30="Yes",G31="Yes"),"PASS","")</f>
      </c>
    </row>
    <row r="30" spans="1:9" ht="15">
      <c r="A30" s="22">
        <f>+'Federal Information'!E10&amp;""</f>
      </c>
      <c r="B30" s="22">
        <f>+'Federal Information'!E12&amp;""</f>
      </c>
      <c r="C30" s="22">
        <f>+'Federal Information'!E13&amp;""</f>
      </c>
      <c r="D30" s="24" t="s">
        <v>139</v>
      </c>
      <c r="E30" s="25">
        <v>44100</v>
      </c>
      <c r="F30" s="26"/>
      <c r="G30" s="26">
        <f>+Measures3!K103&amp;""</f>
      </c>
      <c r="I30" s="22">
        <f>IF((OR(G30="YES")),"PASS","")</f>
      </c>
    </row>
    <row r="31" spans="1:9" ht="15">
      <c r="A31" s="22">
        <f>+'Federal Information'!E10&amp;""</f>
      </c>
      <c r="B31" s="22">
        <f>+'Federal Information'!E12&amp;""</f>
      </c>
      <c r="C31" s="22">
        <f>+'Federal Information'!E13&amp;""</f>
      </c>
      <c r="D31" s="24" t="s">
        <v>139</v>
      </c>
      <c r="E31" s="25">
        <v>44101</v>
      </c>
      <c r="F31" s="26"/>
      <c r="G31" s="26">
        <f>+Measures3!K104&amp;""</f>
      </c>
      <c r="H31" s="51" t="str">
        <f>+Measures3!L109&amp;""</f>
        <v>0</v>
      </c>
      <c r="I31" s="22">
        <f>IF((OR(G31="YES",Measures3!L109&gt;50)),"PASS","")</f>
      </c>
    </row>
    <row r="32" spans="1:7" ht="15">
      <c r="A32" s="22">
        <f>+'Federal Information'!E10&amp;""</f>
      </c>
      <c r="B32" s="22">
        <f>+'Federal Information'!E12&amp;""</f>
      </c>
      <c r="C32" s="22">
        <f>+'Federal Information'!E13&amp;""</f>
      </c>
      <c r="D32" s="24" t="s">
        <v>138</v>
      </c>
      <c r="E32" s="25">
        <v>44102</v>
      </c>
      <c r="F32" s="26">
        <f>+Measures3!K109&amp;""</f>
      </c>
      <c r="G32" s="26"/>
    </row>
    <row r="33" spans="1:7" ht="15">
      <c r="A33" s="22">
        <f>+'Federal Information'!E10&amp;""</f>
      </c>
      <c r="B33" s="22">
        <f>+'Federal Information'!E12&amp;""</f>
      </c>
      <c r="C33" s="22">
        <f>+'Federal Information'!E13&amp;""</f>
      </c>
      <c r="D33" s="24" t="s">
        <v>138</v>
      </c>
      <c r="E33" s="25">
        <v>44103</v>
      </c>
      <c r="F33" s="26">
        <f>+Measures3!K110&amp;""</f>
      </c>
      <c r="G33" s="26"/>
    </row>
    <row r="34" spans="1:7" ht="21">
      <c r="A34" s="22">
        <f>+'Federal Information'!E10&amp;""</f>
      </c>
      <c r="B34" s="22">
        <f>+'Federal Information'!E12&amp;""</f>
      </c>
      <c r="C34" s="22">
        <f>+'Federal Information'!E13&amp;""</f>
      </c>
      <c r="D34" s="23" t="s">
        <v>50</v>
      </c>
      <c r="E34" s="23"/>
      <c r="F34" s="26"/>
      <c r="G34" s="26"/>
    </row>
    <row r="35" spans="1:10" ht="15">
      <c r="A35" s="22">
        <f>+'Federal Information'!E10&amp;""</f>
      </c>
      <c r="B35" s="22">
        <f>+'Federal Information'!E12&amp;""</f>
      </c>
      <c r="C35" s="22">
        <f>+'Federal Information'!E13&amp;""</f>
      </c>
      <c r="D35" s="24" t="s">
        <v>137</v>
      </c>
      <c r="E35" s="25">
        <v>45300</v>
      </c>
      <c r="F35" s="26"/>
      <c r="G35" s="26"/>
      <c r="J35" s="22" t="str">
        <f>IF(OR(I37="PASS"),"PASS","FAIL")</f>
        <v>FAIL</v>
      </c>
    </row>
    <row r="36" spans="1:8" ht="15">
      <c r="A36" s="22">
        <f>+'Federal Information'!E10&amp;""</f>
      </c>
      <c r="B36" s="22">
        <f>+'Federal Information'!E12&amp;""</f>
      </c>
      <c r="C36" s="22">
        <f>+'Federal Information'!E13&amp;""</f>
      </c>
      <c r="D36" s="24" t="s">
        <v>136</v>
      </c>
      <c r="E36" s="25">
        <v>45200</v>
      </c>
      <c r="F36" s="26"/>
      <c r="G36" s="26"/>
      <c r="H36" s="22">
        <f>IF(OR(G37="Yes"),"PASS","")</f>
      </c>
    </row>
    <row r="37" spans="1:9" ht="15">
      <c r="A37" s="22">
        <f>+'Federal Information'!E10&amp;""</f>
      </c>
      <c r="B37" s="22">
        <f>+'Federal Information'!E12&amp;""</f>
      </c>
      <c r="C37" s="22">
        <f>+'Federal Information'!E13&amp;""</f>
      </c>
      <c r="D37" s="24" t="s">
        <v>139</v>
      </c>
      <c r="E37" s="25">
        <v>45100</v>
      </c>
      <c r="G37" s="26">
        <f>+Measures3!K127&amp;""</f>
      </c>
      <c r="H37" s="51" t="str">
        <f>+Measures3!L130&amp;""</f>
        <v>0</v>
      </c>
      <c r="I37" s="22">
        <f>IF((OR(G37="YES",Measures3!L130&gt;10)),"PASS","")</f>
      </c>
    </row>
    <row r="38" spans="1:7" ht="15">
      <c r="A38" s="22">
        <f>+'Federal Information'!E10&amp;""</f>
      </c>
      <c r="B38" s="22">
        <f>+'Federal Information'!E12&amp;""</f>
      </c>
      <c r="C38" s="22">
        <f>+'Federal Information'!E13&amp;""</f>
      </c>
      <c r="D38" s="24" t="s">
        <v>138</v>
      </c>
      <c r="E38" s="25">
        <v>45101</v>
      </c>
      <c r="F38" s="26">
        <f>+Measures3!K130&amp;""</f>
      </c>
      <c r="G38" s="26"/>
    </row>
    <row r="39" spans="1:7" ht="15">
      <c r="A39" s="22">
        <f>+'Federal Information'!E10&amp;""</f>
      </c>
      <c r="B39" s="22">
        <f>+'Federal Information'!E12&amp;""</f>
      </c>
      <c r="C39" s="22">
        <f>+'Federal Information'!E13&amp;""</f>
      </c>
      <c r="D39" s="24" t="s">
        <v>138</v>
      </c>
      <c r="E39" s="25">
        <v>45102</v>
      </c>
      <c r="F39" s="26">
        <f>+Measures3!K131&amp;""</f>
      </c>
      <c r="G39" s="26"/>
    </row>
    <row r="40" spans="1:7" ht="21">
      <c r="A40" s="22">
        <f>+'Federal Information'!E10&amp;""</f>
      </c>
      <c r="B40" s="22">
        <f>+'Federal Information'!E12&amp;""</f>
      </c>
      <c r="C40" s="22">
        <f>+'Federal Information'!E13&amp;""</f>
      </c>
      <c r="D40" s="23" t="s">
        <v>51</v>
      </c>
      <c r="E40" s="23"/>
      <c r="F40" s="26"/>
      <c r="G40" s="26"/>
    </row>
    <row r="41" spans="1:10" ht="15">
      <c r="A41" s="22">
        <f>+'Federal Information'!E10&amp;""</f>
      </c>
      <c r="B41" s="22">
        <f>+'Federal Information'!E12&amp;""</f>
      </c>
      <c r="C41" s="22">
        <f>+'Federal Information'!E13&amp;""</f>
      </c>
      <c r="D41" s="24" t="s">
        <v>137</v>
      </c>
      <c r="E41" s="25">
        <v>46300</v>
      </c>
      <c r="F41" s="26"/>
      <c r="G41" s="26"/>
      <c r="J41" s="22" t="str">
        <f>IF(OR(I43="PASS"),"PASS","FAIL")</f>
        <v>FAIL</v>
      </c>
    </row>
    <row r="42" spans="1:8" ht="15">
      <c r="A42" s="22">
        <f>+'Federal Information'!E10&amp;""</f>
      </c>
      <c r="B42" s="22">
        <f>+'Federal Information'!E12&amp;""</f>
      </c>
      <c r="C42" s="22">
        <f>+'Federal Information'!E13&amp;""</f>
      </c>
      <c r="D42" s="24" t="s">
        <v>136</v>
      </c>
      <c r="E42" s="25">
        <v>46200</v>
      </c>
      <c r="F42" s="26"/>
      <c r="G42" s="26"/>
      <c r="H42" s="22">
        <f>IF(OR(G43="Yes"),"PASS","")</f>
      </c>
    </row>
    <row r="43" spans="1:9" ht="15">
      <c r="A43" s="22">
        <f>+'Federal Information'!E10&amp;""</f>
      </c>
      <c r="B43" s="22">
        <f>+'Federal Information'!E12&amp;""</f>
      </c>
      <c r="C43" s="22">
        <f>+'Federal Information'!E13&amp;""</f>
      </c>
      <c r="D43" s="24" t="s">
        <v>139</v>
      </c>
      <c r="E43" s="25">
        <v>46100</v>
      </c>
      <c r="G43" s="26">
        <f>+Measures3!K144&amp;""</f>
      </c>
      <c r="H43" s="51" t="str">
        <f>+Measures3!L147&amp;""</f>
        <v>0</v>
      </c>
      <c r="I43" s="22">
        <f>IF((OR(G43="YES",Measures3!L147&gt;10)),"PASS","")</f>
      </c>
    </row>
    <row r="44" spans="1:7" ht="15">
      <c r="A44" s="22">
        <f>+'Federal Information'!E10&amp;""</f>
      </c>
      <c r="B44" s="22">
        <f>+'Federal Information'!E12&amp;""</f>
      </c>
      <c r="C44" s="22">
        <f>+'Federal Information'!E13&amp;""</f>
      </c>
      <c r="D44" s="24" t="s">
        <v>138</v>
      </c>
      <c r="E44" s="25">
        <v>46101</v>
      </c>
      <c r="F44" s="26">
        <f>+Measures3!K147&amp;""</f>
      </c>
      <c r="G44" s="26"/>
    </row>
    <row r="45" spans="1:7" ht="15">
      <c r="A45" s="22">
        <f>+'Federal Information'!E10&amp;""</f>
      </c>
      <c r="B45" s="22">
        <f>+'Federal Information'!E12&amp;""</f>
      </c>
      <c r="C45" s="22">
        <f>+'Federal Information'!E13&amp;""</f>
      </c>
      <c r="D45" s="24" t="s">
        <v>138</v>
      </c>
      <c r="E45" s="25">
        <v>46102</v>
      </c>
      <c r="F45" s="26">
        <f>+Measures3!K148&amp;""</f>
      </c>
      <c r="G45" s="26"/>
    </row>
    <row r="46" spans="1:7" ht="21">
      <c r="A46" s="22">
        <f>+'Federal Information'!E10&amp;""</f>
      </c>
      <c r="B46" s="22">
        <f>+'Federal Information'!E12&amp;""</f>
      </c>
      <c r="C46" s="22">
        <f>+'Federal Information'!E13&amp;""</f>
      </c>
      <c r="D46" s="23" t="s">
        <v>52</v>
      </c>
      <c r="E46" s="23"/>
      <c r="F46" s="26"/>
      <c r="G46" s="26"/>
    </row>
    <row r="47" spans="1:10" ht="15">
      <c r="A47" s="22">
        <f>+'Federal Information'!E10&amp;""</f>
      </c>
      <c r="B47" s="22">
        <f>+'Federal Information'!E12&amp;""</f>
      </c>
      <c r="C47" s="22">
        <f>+'Federal Information'!E13&amp;""</f>
      </c>
      <c r="D47" s="24" t="s">
        <v>137</v>
      </c>
      <c r="E47" s="25">
        <v>47300</v>
      </c>
      <c r="F47" s="26"/>
      <c r="G47" s="26"/>
      <c r="J47" s="22" t="str">
        <f>IF(OR(I49="PASS"),"PASS","FAIL")</f>
        <v>FAIL</v>
      </c>
    </row>
    <row r="48" spans="1:8" ht="15">
      <c r="A48" s="22">
        <f>+'Federal Information'!E10&amp;""</f>
      </c>
      <c r="B48" s="22">
        <f>+'Federal Information'!E12&amp;""</f>
      </c>
      <c r="C48" s="22">
        <f>+'Federal Information'!E13&amp;""</f>
      </c>
      <c r="D48" s="24" t="s">
        <v>136</v>
      </c>
      <c r="E48" s="25">
        <v>47200</v>
      </c>
      <c r="F48" s="26"/>
      <c r="G48" s="26"/>
      <c r="H48" s="22">
        <f>IF(OR(G49="Yes"),"PASS","")</f>
      </c>
    </row>
    <row r="49" spans="1:9" ht="15">
      <c r="A49" s="22">
        <f>+'Federal Information'!E10&amp;""</f>
      </c>
      <c r="B49" s="22">
        <f>+'Federal Information'!E12&amp;""</f>
      </c>
      <c r="C49" s="22">
        <f>+'Federal Information'!E13&amp;""</f>
      </c>
      <c r="D49" s="24" t="s">
        <v>139</v>
      </c>
      <c r="E49" s="25">
        <v>47100</v>
      </c>
      <c r="G49" s="26">
        <f>+Measures3!K161&amp;""</f>
      </c>
      <c r="H49" s="51" t="str">
        <f>+Measures3!L164&amp;""</f>
        <v>0</v>
      </c>
      <c r="I49" s="22">
        <f>IF((OR(G49="YES",Measures3!L164&gt;50)),"PASS","")</f>
      </c>
    </row>
    <row r="50" spans="1:7" ht="15">
      <c r="A50" s="22">
        <f>+'Federal Information'!E10&amp;""</f>
      </c>
      <c r="B50" s="22">
        <f>+'Federal Information'!E12&amp;""</f>
      </c>
      <c r="C50" s="22">
        <f>+'Federal Information'!E13&amp;""</f>
      </c>
      <c r="D50" s="24" t="s">
        <v>138</v>
      </c>
      <c r="E50" s="25">
        <v>47101</v>
      </c>
      <c r="F50" s="26">
        <f>+Measures3!K164&amp;""</f>
      </c>
      <c r="G50" s="26"/>
    </row>
    <row r="51" spans="1:7" ht="15">
      <c r="A51" s="22">
        <f>+'Federal Information'!E10&amp;""</f>
      </c>
      <c r="B51" s="22">
        <f>+'Federal Information'!E12&amp;""</f>
      </c>
      <c r="C51" s="22">
        <f>+'Federal Information'!E13&amp;""</f>
      </c>
      <c r="D51" s="24" t="s">
        <v>138</v>
      </c>
      <c r="E51" s="25">
        <v>47102</v>
      </c>
      <c r="F51" s="26">
        <f>+Measures3!K165&amp;""</f>
      </c>
      <c r="G51" s="26"/>
    </row>
    <row r="52" spans="1:7" ht="21">
      <c r="A52" s="22">
        <f>+'Federal Information'!E10&amp;""</f>
      </c>
      <c r="B52" s="22">
        <f>+'Federal Information'!E12&amp;""</f>
      </c>
      <c r="C52" s="22">
        <f>+'Federal Information'!E13&amp;""</f>
      </c>
      <c r="D52" s="23" t="s">
        <v>53</v>
      </c>
      <c r="E52" s="23"/>
      <c r="F52" s="26"/>
      <c r="G52" s="26"/>
    </row>
    <row r="53" spans="1:10" ht="15">
      <c r="A53" s="22">
        <f>+'Federal Information'!E10&amp;""</f>
      </c>
      <c r="B53" s="22">
        <f>+'Federal Information'!E12&amp;""</f>
      </c>
      <c r="C53" s="22">
        <f>+'Federal Information'!E13&amp;""</f>
      </c>
      <c r="D53" s="24" t="s">
        <v>137</v>
      </c>
      <c r="E53" s="25">
        <v>48300</v>
      </c>
      <c r="F53" s="26"/>
      <c r="G53" s="26"/>
      <c r="J53" s="22" t="str">
        <f>IF(AND(OR(I55="PASS"),AND(OR(I59="PASS"))),"PASS","FAIL")</f>
        <v>FAIL</v>
      </c>
    </row>
    <row r="54" spans="1:8" ht="15">
      <c r="A54" s="22">
        <f>+'Federal Information'!E10&amp;""</f>
      </c>
      <c r="B54" s="22">
        <f>+'Federal Information'!E12&amp;""</f>
      </c>
      <c r="C54" s="22">
        <f>+'Federal Information'!E13&amp;""</f>
      </c>
      <c r="D54" s="24" t="s">
        <v>136</v>
      </c>
      <c r="E54" s="25">
        <v>48200</v>
      </c>
      <c r="F54" s="26"/>
      <c r="G54" s="26"/>
      <c r="H54" s="22">
        <f>IF(OR(G55="Yes"),"PASS","")</f>
      </c>
    </row>
    <row r="55" spans="1:9" ht="15">
      <c r="A55" s="22">
        <f>+'Federal Information'!E10&amp;""</f>
      </c>
      <c r="B55" s="22">
        <f>+'Federal Information'!E12&amp;""</f>
      </c>
      <c r="C55" s="22">
        <f>+'Federal Information'!E13&amp;""</f>
      </c>
      <c r="D55" s="24" t="s">
        <v>139</v>
      </c>
      <c r="E55" s="25">
        <v>48100</v>
      </c>
      <c r="G55" s="26">
        <f>+Measures3!K194&amp;""</f>
      </c>
      <c r="H55" s="51" t="str">
        <f>+Measures3!L198&amp;""</f>
        <v>0</v>
      </c>
      <c r="I55" s="22">
        <f>IF((OR(G55="YES",Measures3!L198&gt;50)),"PASS","")</f>
      </c>
    </row>
    <row r="56" spans="1:7" ht="15">
      <c r="A56" s="22">
        <f>+'Federal Information'!E10&amp;""</f>
      </c>
      <c r="B56" s="22">
        <f>+'Federal Information'!E12&amp;""</f>
      </c>
      <c r="C56" s="22">
        <f>+'Federal Information'!E13&amp;""</f>
      </c>
      <c r="D56" s="24" t="s">
        <v>138</v>
      </c>
      <c r="E56" s="25">
        <v>48101</v>
      </c>
      <c r="F56" s="26">
        <f>+Measures3!K198&amp;""</f>
      </c>
      <c r="G56" s="26"/>
    </row>
    <row r="57" spans="1:7" ht="15">
      <c r="A57" s="22">
        <f>+'Federal Information'!E10&amp;""</f>
      </c>
      <c r="B57" s="22">
        <f>+'Federal Information'!E12&amp;""</f>
      </c>
      <c r="C57" s="22">
        <f>+'Federal Information'!E13&amp;""</f>
      </c>
      <c r="D57" s="24" t="s">
        <v>138</v>
      </c>
      <c r="E57" s="25">
        <v>48102</v>
      </c>
      <c r="F57" s="26">
        <f>+Measures3!K199&amp;""</f>
      </c>
      <c r="G57" s="26"/>
    </row>
    <row r="58" spans="1:8" ht="15">
      <c r="A58" s="22">
        <f>+'Federal Information'!E10&amp;""</f>
      </c>
      <c r="B58" s="22">
        <f>+'Federal Information'!E12&amp;""</f>
      </c>
      <c r="C58" s="22">
        <f>+'Federal Information'!E13&amp;""</f>
      </c>
      <c r="D58" s="24" t="s">
        <v>136</v>
      </c>
      <c r="E58" s="25">
        <v>48201</v>
      </c>
      <c r="F58" s="26"/>
      <c r="G58" s="26"/>
      <c r="H58" s="22">
        <f>IF(OR(G59="Yes"),"PASS","")</f>
      </c>
    </row>
    <row r="59" spans="1:9" ht="15">
      <c r="A59" s="22">
        <f>+'Federal Information'!E10&amp;""</f>
      </c>
      <c r="B59" s="22">
        <f>+'Federal Information'!E12&amp;""</f>
      </c>
      <c r="C59" s="22">
        <f>+'Federal Information'!E13&amp;""</f>
      </c>
      <c r="D59" s="24" t="s">
        <v>139</v>
      </c>
      <c r="E59" s="25">
        <v>48103</v>
      </c>
      <c r="F59" s="26"/>
      <c r="G59" s="26">
        <f>+Measures3!K195&amp;""</f>
      </c>
      <c r="H59" s="51" t="str">
        <f>+Measures3!L202&amp;""</f>
        <v>0</v>
      </c>
      <c r="I59" s="22">
        <f>IF((OR(G59="YES",Measures3!K202&gt;=1)),"PASS","")</f>
      </c>
    </row>
    <row r="60" spans="1:6" ht="15">
      <c r="A60" s="22">
        <f>+'Federal Information'!E10&amp;""</f>
      </c>
      <c r="B60" s="22">
        <f>+'Federal Information'!E12&amp;""</f>
      </c>
      <c r="C60" s="22">
        <f>+'Federal Information'!E13&amp;""</f>
      </c>
      <c r="D60" s="24" t="s">
        <v>138</v>
      </c>
      <c r="E60" s="25">
        <v>48104</v>
      </c>
      <c r="F60" s="22">
        <f>+Measures3!K202&amp;""</f>
      </c>
    </row>
    <row r="61" spans="1:7" ht="15">
      <c r="A61" s="22">
        <f>+'Federal Information'!E10&amp;""</f>
      </c>
      <c r="B61" s="22">
        <f>+'Federal Information'!E12&amp;""</f>
      </c>
      <c r="C61" s="22">
        <f>+'Federal Information'!E13&amp;""</f>
      </c>
      <c r="D61" s="24" t="s">
        <v>138</v>
      </c>
      <c r="E61" s="25">
        <v>48104</v>
      </c>
      <c r="F61" s="26">
        <f>+Measures3!K203&amp;""</f>
      </c>
      <c r="G61" s="26"/>
    </row>
    <row r="62" spans="1:7" ht="21">
      <c r="A62" s="22">
        <f>+'Federal Information'!E10&amp;""</f>
      </c>
      <c r="B62" s="22">
        <f>+'Federal Information'!E12&amp;""</f>
      </c>
      <c r="C62" s="22">
        <f>+'Federal Information'!E13&amp;""</f>
      </c>
      <c r="D62" s="23" t="s">
        <v>54</v>
      </c>
      <c r="E62" s="23"/>
      <c r="F62" s="26"/>
      <c r="G62" s="26"/>
    </row>
    <row r="63" spans="1:10" ht="15">
      <c r="A63" s="22">
        <f>+'Federal Information'!E10&amp;""</f>
      </c>
      <c r="B63" s="22">
        <f>+'Federal Information'!E12&amp;""</f>
      </c>
      <c r="C63" s="22">
        <f>+'Federal Information'!E13&amp;""</f>
      </c>
      <c r="D63" s="24" t="s">
        <v>137</v>
      </c>
      <c r="E63" s="25">
        <v>49300</v>
      </c>
      <c r="F63" s="26"/>
      <c r="G63" s="26"/>
      <c r="J63" s="22" t="str">
        <f>IF(OR(I64="PASS",I65="PASS",I66="PASS"),"PASS","FAIL")</f>
        <v>FAIL</v>
      </c>
    </row>
    <row r="64" spans="1:9" ht="15">
      <c r="A64" s="22">
        <f>+'Federal Information'!E10&amp;""</f>
      </c>
      <c r="B64" s="22">
        <f>+'Federal Information'!E12&amp;""</f>
      </c>
      <c r="C64" s="22">
        <f>+'Federal Information'!E13&amp;""</f>
      </c>
      <c r="D64" s="24" t="s">
        <v>139</v>
      </c>
      <c r="E64" s="25">
        <v>49200</v>
      </c>
      <c r="F64" s="26"/>
      <c r="G64" s="26">
        <f>+Measures3!K227&amp;""</f>
      </c>
      <c r="I64" s="22">
        <f>IF((OR(G64="YES")),"PASS","")</f>
      </c>
    </row>
    <row r="65" spans="1:9" ht="15">
      <c r="A65" s="22">
        <f>+'Federal Information'!E10&amp;""</f>
      </c>
      <c r="B65" s="22">
        <f>+'Federal Information'!E12&amp;""</f>
      </c>
      <c r="C65" s="22">
        <f>+'Federal Information'!E13&amp;""</f>
      </c>
      <c r="D65" s="24" t="s">
        <v>139</v>
      </c>
      <c r="E65" s="25">
        <v>49101</v>
      </c>
      <c r="F65" s="26"/>
      <c r="G65" s="26">
        <f>+Measures3!K228&amp;""</f>
      </c>
      <c r="H65" s="51" t="str">
        <f>+Measures3!L230&amp;""</f>
        <v>0</v>
      </c>
      <c r="I65" s="22">
        <f>IF((OR(G65="YES")),"PASS","")</f>
      </c>
    </row>
    <row r="66" spans="1:9" ht="15">
      <c r="A66" s="22">
        <f>+'Federal Information'!E10&amp;""</f>
      </c>
      <c r="B66" s="22">
        <f>+'Federal Information'!E12&amp;""</f>
      </c>
      <c r="C66" s="22">
        <f>+'Federal Information'!E13&amp;""</f>
      </c>
      <c r="D66" s="24" t="s">
        <v>138</v>
      </c>
      <c r="E66" s="25">
        <v>49102</v>
      </c>
      <c r="F66" s="26">
        <f>+Measures3!K230&amp;""</f>
      </c>
      <c r="I66" s="22">
        <f>IF((OR(Measures3!K230&gt;=1)),"PASS","")</f>
      </c>
    </row>
    <row r="67" spans="1:6" ht="15">
      <c r="A67" s="22">
        <f>+'Federal Information'!E10&amp;""</f>
      </c>
      <c r="B67" s="22">
        <f>+'Federal Information'!E12&amp;""</f>
      </c>
      <c r="C67" s="22">
        <f>+'Federal Information'!E13&amp;""</f>
      </c>
      <c r="D67" s="24" t="s">
        <v>138</v>
      </c>
      <c r="E67" s="25">
        <v>49103</v>
      </c>
      <c r="F67" s="26">
        <f>+Measures3!K231&amp;""</f>
      </c>
    </row>
    <row r="68" spans="1:7" ht="21">
      <c r="A68" s="22">
        <f>+'Federal Information'!E10&amp;""</f>
      </c>
      <c r="B68" s="22">
        <f>+'Federal Information'!E12&amp;""</f>
      </c>
      <c r="C68" s="22">
        <f>+'Federal Information'!E13&amp;""</f>
      </c>
      <c r="D68" s="23" t="s">
        <v>55</v>
      </c>
      <c r="E68" s="23"/>
      <c r="F68" s="26"/>
      <c r="G68" s="26"/>
    </row>
    <row r="69" spans="1:10" ht="15">
      <c r="A69" s="22">
        <f>+'Federal Information'!E10&amp;""</f>
      </c>
      <c r="B69" s="22">
        <f>+'Federal Information'!E12&amp;""</f>
      </c>
      <c r="C69" s="22">
        <f>+'Federal Information'!E13&amp;""</f>
      </c>
      <c r="D69" s="24" t="s">
        <v>137</v>
      </c>
      <c r="E69" s="25">
        <v>40300</v>
      </c>
      <c r="F69" s="26"/>
      <c r="G69" s="26"/>
      <c r="J69" s="22" t="str">
        <f>IF(OR(AND(OR(I71="PASS",I72="PASS",I73="PASS",I74="PASS"),AND(OR(I76="PASS",I77="PASS",I78="PASS",I79="PASS",I80="PASS")),AND(OR(I82="PASS",I83="PASS",I84="PASS",I85="PASS",I86="PASS",I87="PASS"))),AND(I71="PASS",I76="PASS"),AND(I71="PASS",I82="PASS"),AND(I71="PASS",I87="PASS"),AND(I76="PASS",I82="PASS"),AND(I76="PASS",I87="PASS"),AND(I82="PASS",I87="PASS")),"PASS","FAIL")</f>
        <v>FAIL</v>
      </c>
    </row>
    <row r="70" spans="1:8" ht="15">
      <c r="A70" s="22">
        <f>+'Federal Information'!E10&amp;""</f>
      </c>
      <c r="B70" s="22">
        <f>+'Federal Information'!E12&amp;""</f>
      </c>
      <c r="C70" s="22">
        <f>+'Federal Information'!E13&amp;""</f>
      </c>
      <c r="D70" s="24" t="s">
        <v>136</v>
      </c>
      <c r="E70" s="26">
        <v>40200</v>
      </c>
      <c r="F70" s="26"/>
      <c r="G70" s="26"/>
      <c r="H70" s="22">
        <f>IF((OR(G73="YES",G74="YES",G71="YES",G72="YES")),"PASS","")</f>
      </c>
    </row>
    <row r="71" spans="1:9" ht="15">
      <c r="A71" s="22">
        <f>+'Federal Information'!E10&amp;""</f>
      </c>
      <c r="B71" s="22">
        <f>+'Federal Information'!E12&amp;""</f>
      </c>
      <c r="C71" s="22">
        <f>+'Federal Information'!E13&amp;""</f>
      </c>
      <c r="D71" s="24" t="s">
        <v>135</v>
      </c>
      <c r="E71" s="25">
        <v>40100</v>
      </c>
      <c r="F71" s="26"/>
      <c r="G71" s="26">
        <f>+Measures3!K289&amp;""</f>
      </c>
      <c r="I71" s="22">
        <f>IF((OR(G71="YES")),"PASS","")</f>
      </c>
    </row>
    <row r="72" spans="1:9" ht="15">
      <c r="A72" s="22">
        <f>+'Federal Information'!E10&amp;""</f>
      </c>
      <c r="B72" s="22">
        <f>+'Federal Information'!E12&amp;""</f>
      </c>
      <c r="C72" s="22">
        <f>+'Federal Information'!E13&amp;""</f>
      </c>
      <c r="D72" s="24" t="s">
        <v>139</v>
      </c>
      <c r="E72" s="25">
        <v>40101</v>
      </c>
      <c r="F72" s="26"/>
      <c r="G72" s="26">
        <f>+Measures3!K275&amp;""</f>
      </c>
      <c r="I72" s="22">
        <f>IF((OR(G72="YES")),"PASS","")</f>
      </c>
    </row>
    <row r="73" spans="1:9" ht="15">
      <c r="A73" s="22">
        <f>+'Federal Information'!E10&amp;""</f>
      </c>
      <c r="B73" s="22">
        <f>+'Federal Information'!E12&amp;""</f>
      </c>
      <c r="C73" s="22">
        <f>+'Federal Information'!E13&amp;""</f>
      </c>
      <c r="D73" s="24" t="s">
        <v>139</v>
      </c>
      <c r="E73" s="25">
        <v>40102</v>
      </c>
      <c r="F73" s="26"/>
      <c r="G73" s="26">
        <f>+Measures3!K276&amp;""</f>
      </c>
      <c r="I73" s="22">
        <f>IF((OR(G73="YES")),"PASS","")</f>
      </c>
    </row>
    <row r="74" spans="1:9" ht="15">
      <c r="A74" s="22">
        <f>+'Federal Information'!E10&amp;""</f>
      </c>
      <c r="B74" s="22">
        <f>+'Federal Information'!E12&amp;""</f>
      </c>
      <c r="C74" s="22">
        <f>+'Federal Information'!E13&amp;""</f>
      </c>
      <c r="D74" s="24" t="s">
        <v>139</v>
      </c>
      <c r="E74" s="25">
        <v>40103</v>
      </c>
      <c r="F74" s="26"/>
      <c r="G74" s="26">
        <f>+Measures3!K277&amp;""</f>
      </c>
      <c r="I74" s="22">
        <f>IF((OR(G74="YES")),"PASS","")</f>
      </c>
    </row>
    <row r="75" spans="1:8" ht="15">
      <c r="A75" s="22">
        <f>+'Federal Information'!E10&amp;""</f>
      </c>
      <c r="B75" s="22">
        <f>+'Federal Information'!E12&amp;""</f>
      </c>
      <c r="C75" s="22">
        <f>+'Federal Information'!E13&amp;""</f>
      </c>
      <c r="D75" s="24" t="s">
        <v>136</v>
      </c>
      <c r="E75" s="26">
        <v>40201</v>
      </c>
      <c r="F75" s="26"/>
      <c r="G75" s="26"/>
      <c r="H75" s="22">
        <f>IF((OR(G76="YES",G77="YES",G78="YES",G79="YES",G80="YES")),"PASS","")</f>
      </c>
    </row>
    <row r="76" spans="1:9" ht="15">
      <c r="A76" s="22">
        <f>+'Federal Information'!E10&amp;""</f>
      </c>
      <c r="B76" s="22">
        <f>+'Federal Information'!E12&amp;""</f>
      </c>
      <c r="C76" s="22">
        <f>+'Federal Information'!E13&amp;""</f>
      </c>
      <c r="D76" s="24" t="s">
        <v>135</v>
      </c>
      <c r="E76" s="25">
        <v>40104</v>
      </c>
      <c r="F76" s="26"/>
      <c r="G76" s="26">
        <f>+Measures3!K290&amp;""</f>
      </c>
      <c r="I76" s="22">
        <f>IF((OR(G76="YES")),"PASS","")</f>
      </c>
    </row>
    <row r="77" spans="1:9" ht="15">
      <c r="A77" s="22">
        <f>+'Federal Information'!E10&amp;""</f>
      </c>
      <c r="B77" s="22">
        <f>+'Federal Information'!E12&amp;""</f>
      </c>
      <c r="C77" s="22">
        <f>+'Federal Information'!E13&amp;""</f>
      </c>
      <c r="D77" s="24" t="s">
        <v>135</v>
      </c>
      <c r="E77" s="25">
        <v>40105</v>
      </c>
      <c r="F77" s="26"/>
      <c r="G77" s="26">
        <f>+Measures3!K285&amp;""</f>
      </c>
      <c r="I77" s="22">
        <f>IF((OR(G77="YES")),"PASS","")</f>
      </c>
    </row>
    <row r="78" spans="1:9" ht="15">
      <c r="A78" s="22">
        <f>+'Federal Information'!E10&amp;""</f>
      </c>
      <c r="B78" s="22">
        <f>+'Federal Information'!E12&amp;""</f>
      </c>
      <c r="C78" s="22">
        <f>+'Federal Information'!E13&amp;""</f>
      </c>
      <c r="D78" s="24" t="s">
        <v>139</v>
      </c>
      <c r="E78" s="25">
        <v>40106</v>
      </c>
      <c r="F78" s="26"/>
      <c r="G78" s="26">
        <f>+Measures3!K278&amp;""</f>
      </c>
      <c r="I78" s="22">
        <f>IF((OR(G78="YES")),"PASS","")</f>
      </c>
    </row>
    <row r="79" spans="1:9" ht="15">
      <c r="A79" s="22">
        <f>+'Federal Information'!E10&amp;""</f>
      </c>
      <c r="B79" s="22">
        <f>+'Federal Information'!E12&amp;""</f>
      </c>
      <c r="C79" s="22">
        <f>+'Federal Information'!E13&amp;""</f>
      </c>
      <c r="D79" s="24" t="s">
        <v>139</v>
      </c>
      <c r="E79" s="25">
        <v>40107</v>
      </c>
      <c r="F79" s="26"/>
      <c r="G79" s="26">
        <f>+Measures3!K279&amp;""</f>
      </c>
      <c r="I79" s="22">
        <f>IF((OR(G79="YES")),"PASS","")</f>
      </c>
    </row>
    <row r="80" spans="1:9" ht="15">
      <c r="A80" s="22">
        <f>+'Federal Information'!E10&amp;""</f>
      </c>
      <c r="B80" s="22">
        <f>+'Federal Information'!E12&amp;""</f>
      </c>
      <c r="C80" s="22">
        <f>+'Federal Information'!E13&amp;""</f>
      </c>
      <c r="D80" s="24" t="s">
        <v>139</v>
      </c>
      <c r="E80" s="25">
        <v>40108</v>
      </c>
      <c r="F80" s="26"/>
      <c r="G80" s="26">
        <f>+Measures3!K280&amp;""</f>
      </c>
      <c r="I80" s="22">
        <f>IF((OR(G80="YES")),"PASS","")</f>
      </c>
    </row>
    <row r="81" spans="1:8" ht="15">
      <c r="A81" s="22">
        <f>+'Federal Information'!E10&amp;""</f>
      </c>
      <c r="B81" s="22">
        <f>+'Federal Information'!E12&amp;""</f>
      </c>
      <c r="C81" s="22">
        <f>+'Federal Information'!E13&amp;""</f>
      </c>
      <c r="D81" s="24" t="s">
        <v>136</v>
      </c>
      <c r="E81" s="26">
        <v>40202</v>
      </c>
      <c r="F81" s="26"/>
      <c r="G81" s="26"/>
      <c r="H81" s="22">
        <f>IF((OR(G82="YES",G83="YES",G84="YES",G85="YES",G86="YES",G87="YES")),"PASS","")</f>
      </c>
    </row>
    <row r="82" spans="1:9" ht="15">
      <c r="A82" s="22">
        <f>+'Federal Information'!E10&amp;""</f>
      </c>
      <c r="B82" s="22">
        <f>+'Federal Information'!E12&amp;""</f>
      </c>
      <c r="C82" s="22">
        <f>+'Federal Information'!E13&amp;""</f>
      </c>
      <c r="D82" s="24" t="s">
        <v>135</v>
      </c>
      <c r="E82" s="25">
        <v>40109</v>
      </c>
      <c r="F82" s="26"/>
      <c r="G82" s="26">
        <f>+Measures3!K291&amp;""</f>
      </c>
      <c r="I82" s="22">
        <f aca="true" t="shared" si="0" ref="I82:I87">IF((OR(G82="YES")),"PASS","")</f>
      </c>
    </row>
    <row r="83" spans="1:9" ht="15">
      <c r="A83" s="22">
        <f>+'Federal Information'!E10&amp;""</f>
      </c>
      <c r="B83" s="22">
        <f>+'Federal Information'!E12&amp;""</f>
      </c>
      <c r="C83" s="22">
        <f>+'Federal Information'!E13&amp;""</f>
      </c>
      <c r="D83" s="24" t="s">
        <v>135</v>
      </c>
      <c r="E83" s="25">
        <v>40110</v>
      </c>
      <c r="F83" s="26"/>
      <c r="G83" s="26">
        <f>+Measures3!K286&amp;""</f>
      </c>
      <c r="I83" s="22">
        <f t="shared" si="0"/>
      </c>
    </row>
    <row r="84" spans="1:9" ht="15">
      <c r="A84" s="22">
        <f>+'Federal Information'!E10&amp;""</f>
      </c>
      <c r="B84" s="22">
        <f>+'Federal Information'!E12&amp;""</f>
      </c>
      <c r="C84" s="22">
        <f>+'Federal Information'!E13&amp;""</f>
      </c>
      <c r="D84" s="24" t="s">
        <v>139</v>
      </c>
      <c r="E84" s="25">
        <v>40111</v>
      </c>
      <c r="F84" s="26"/>
      <c r="G84" s="26">
        <f>+Measures3!K281&amp;""</f>
      </c>
      <c r="I84" s="22">
        <f t="shared" si="0"/>
      </c>
    </row>
    <row r="85" spans="1:9" ht="15">
      <c r="A85" s="22">
        <f>+'Federal Information'!E10&amp;""</f>
      </c>
      <c r="B85" s="22">
        <f>+'Federal Information'!E12&amp;""</f>
      </c>
      <c r="C85" s="22">
        <f>+'Federal Information'!E13&amp;""</f>
      </c>
      <c r="D85" s="24" t="s">
        <v>139</v>
      </c>
      <c r="E85" s="25">
        <v>40112</v>
      </c>
      <c r="F85" s="26"/>
      <c r="G85" s="26">
        <f>+Measures3!K282&amp;""</f>
      </c>
      <c r="I85" s="22">
        <f t="shared" si="0"/>
      </c>
    </row>
    <row r="86" spans="1:9" ht="15">
      <c r="A86" s="22">
        <f>+'Federal Information'!E10&amp;""</f>
      </c>
      <c r="B86" s="22">
        <f>+'Federal Information'!E12&amp;""</f>
      </c>
      <c r="C86" s="22">
        <f>+'Federal Information'!E13&amp;""</f>
      </c>
      <c r="D86" s="24" t="s">
        <v>139</v>
      </c>
      <c r="E86" s="25">
        <v>40113</v>
      </c>
      <c r="F86" s="26"/>
      <c r="G86" s="26">
        <f>+Measures3!K283&amp;""</f>
      </c>
      <c r="I86" s="22">
        <f t="shared" si="0"/>
      </c>
    </row>
    <row r="87" spans="1:9" ht="15">
      <c r="A87" s="22">
        <f>+'Federal Information'!E10&amp;""</f>
      </c>
      <c r="B87" s="22">
        <f>+'Federal Information'!E12&amp;""</f>
      </c>
      <c r="C87" s="22">
        <f>+'Federal Information'!E13&amp;""</f>
      </c>
      <c r="D87" s="24" t="s">
        <v>135</v>
      </c>
      <c r="E87" s="22">
        <v>40114</v>
      </c>
      <c r="G87" s="22">
        <f>+Measures3!K294&amp;""</f>
      </c>
      <c r="I87" s="22">
        <f t="shared" si="0"/>
      </c>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Kim Fraim</cp:lastModifiedBy>
  <cp:lastPrinted>2017-04-13T12:35:42Z</cp:lastPrinted>
  <dcterms:created xsi:type="dcterms:W3CDTF">2017-01-03T16:25:20Z</dcterms:created>
  <dcterms:modified xsi:type="dcterms:W3CDTF">2018-06-05T15:13:33Z</dcterms:modified>
  <cp:category/>
  <cp:version/>
  <cp:contentType/>
  <cp:contentStatus/>
</cp:coreProperties>
</file>