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24912" windowHeight="12096" activeTab="0"/>
  </bookViews>
  <sheets>
    <sheet name="Summary" sheetId="1" r:id="rId1"/>
  </sheets>
  <definedNames>
    <definedName name="_xlnm.Print_Area" localSheetId="0">'Summary'!$A$1:$E$54</definedName>
    <definedName name="_xlnm.Print_Titles" localSheetId="0">'Summary'!$A:$A</definedName>
  </definedNames>
  <calcPr fullCalcOnLoad="1"/>
</workbook>
</file>

<file path=xl/sharedStrings.xml><?xml version="1.0" encoding="utf-8"?>
<sst xmlns="http://schemas.openxmlformats.org/spreadsheetml/2006/main" count="45" uniqueCount="31">
  <si>
    <t>Health Home Services Transition to MC</t>
  </si>
  <si>
    <t>Based on CY 2011 HH and HARP/Non HARP Populations</t>
  </si>
  <si>
    <t>Health Home Population</t>
  </si>
  <si>
    <t>Item Description</t>
  </si>
  <si>
    <t>HARP</t>
  </si>
  <si>
    <t>non HARP</t>
  </si>
  <si>
    <t>Other</t>
  </si>
  <si>
    <t>Total</t>
  </si>
  <si>
    <t>CY 2011 Total Pop of HH Elig &amp; HARP/non HARP Individuals</t>
  </si>
  <si>
    <t>Percentage of Population to Receive CM Svcs</t>
  </si>
  <si>
    <t># of Individuals Receiving CM Svs (Total pop x %)</t>
  </si>
  <si>
    <t>% of Members in Each Tier:</t>
  </si>
  <si>
    <t>High</t>
  </si>
  <si>
    <t>Med</t>
  </si>
  <si>
    <t>Low</t>
  </si>
  <si>
    <t>Projected Number of Members (Total Pop x % Rcvg CM X Tier %):</t>
  </si>
  <si>
    <t>AOT Members (assumed to be part of the HARP Population)</t>
  </si>
  <si>
    <t>Total Projected Number of Members</t>
  </si>
  <si>
    <t>Projected Payments (from scenario with optimum caseload)</t>
  </si>
  <si>
    <t>Caseload Assumption (exc AOT):</t>
  </si>
  <si>
    <t>Projected Payment - AOT Members (higher rate due to additional reporting requirements)</t>
  </si>
  <si>
    <t>AOT Members - Caseload</t>
  </si>
  <si>
    <t>Projected Number of Months:</t>
  </si>
  <si>
    <t>AOT Members</t>
  </si>
  <si>
    <t>Projected Caseload:</t>
  </si>
  <si>
    <t>Example:</t>
  </si>
  <si>
    <t>Total Case Manager Salary ($115,577 divided by 12 months)</t>
  </si>
  <si>
    <t>High Caseload</t>
  </si>
  <si>
    <t>Monthly PMPM (Monthly salary divided by caseload)</t>
  </si>
  <si>
    <t xml:space="preserve"> to 171</t>
  </si>
  <si>
    <t>***** DRAFT - For Discussion Purposes *****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</si>
</sst>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48" fillId="2" borderId="0" xfId="0" applyFont="1" applyFill="1" applyAlignment="1">
      <alignment/>
    </xf>
    <xf numFmtId="0" fontId="48" fillId="2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/>
    </xf>
    <xf numFmtId="38" fontId="0" fillId="0" borderId="0" xfId="0" applyNumberForma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9" fontId="0" fillId="0" borderId="0" xfId="129" applyFont="1" applyFill="1" applyAlignment="1">
      <alignment/>
    </xf>
    <xf numFmtId="9" fontId="0" fillId="0" borderId="0" xfId="129" applyFont="1" applyAlignment="1">
      <alignment/>
    </xf>
    <xf numFmtId="38" fontId="0" fillId="0" borderId="0" xfId="0" applyNumberFormat="1" applyFill="1" applyAlignment="1">
      <alignment/>
    </xf>
    <xf numFmtId="0" fontId="48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0" fontId="48" fillId="2" borderId="10" xfId="0" applyFont="1" applyFill="1" applyBorder="1" applyAlignment="1">
      <alignment horizontal="center" wrapText="1"/>
    </xf>
    <xf numFmtId="0" fontId="48" fillId="2" borderId="11" xfId="0" applyFont="1" applyFill="1" applyBorder="1" applyAlignment="1">
      <alignment horizontal="center" wrapText="1"/>
    </xf>
    <xf numFmtId="0" fontId="48" fillId="2" borderId="12" xfId="0" applyFont="1" applyFill="1" applyBorder="1" applyAlignment="1">
      <alignment horizontal="center" wrapText="1"/>
    </xf>
    <xf numFmtId="0" fontId="50" fillId="0" borderId="0" xfId="0" applyFont="1" applyAlignment="1">
      <alignment horizontal="center"/>
    </xf>
  </cellXfs>
  <cellStyles count="12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 2" xfId="55"/>
    <cellStyle name="Hyperlink 2 2" xfId="56"/>
    <cellStyle name="Hyperlink 2 3" xfId="57"/>
    <cellStyle name="Hyperlink 3" xfId="58"/>
    <cellStyle name="Hyperlink 3 2" xfId="59"/>
    <cellStyle name="Hyperlink 3 3" xfId="60"/>
    <cellStyle name="Hyperlink 3 4" xfId="61"/>
    <cellStyle name="Hyperlink 3 4 2" xfId="62"/>
    <cellStyle name="Hyperlink 3 5" xfId="63"/>
    <cellStyle name="Hyperlink 4" xfId="64"/>
    <cellStyle name="Hyperlink 5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2 4" xfId="72"/>
    <cellStyle name="Normal 2 5" xfId="73"/>
    <cellStyle name="Normal 3" xfId="74"/>
    <cellStyle name="Normal 3 2" xfId="75"/>
    <cellStyle name="Normal 3 3" xfId="76"/>
    <cellStyle name="Normal 3 4" xfId="77"/>
    <cellStyle name="Normal 3 4 2" xfId="78"/>
    <cellStyle name="Normal 3 5" xfId="79"/>
    <cellStyle name="Normal 3 6" xfId="80"/>
    <cellStyle name="Normal 4" xfId="81"/>
    <cellStyle name="Normal 4 10" xfId="82"/>
    <cellStyle name="Normal 4 2" xfId="83"/>
    <cellStyle name="Normal 4 2 2" xfId="84"/>
    <cellStyle name="Normal 4 2 2 2" xfId="85"/>
    <cellStyle name="Normal 4 2 2 3" xfId="86"/>
    <cellStyle name="Normal 4 2 2 4" xfId="87"/>
    <cellStyle name="Normal 4 2 2 5" xfId="88"/>
    <cellStyle name="Normal 4 2 3" xfId="89"/>
    <cellStyle name="Normal 4 2 4" xfId="90"/>
    <cellStyle name="Normal 4 2 5" xfId="91"/>
    <cellStyle name="Normal 4 2 6" xfId="92"/>
    <cellStyle name="Normal 4 3" xfId="93"/>
    <cellStyle name="Normal 4 3 2" xfId="94"/>
    <cellStyle name="Normal 4 3 2 2" xfId="95"/>
    <cellStyle name="Normal 4 3 2 3" xfId="96"/>
    <cellStyle name="Normal 4 3 2 4" xfId="97"/>
    <cellStyle name="Normal 4 3 2 5" xfId="98"/>
    <cellStyle name="Normal 4 3 3" xfId="99"/>
    <cellStyle name="Normal 4 3 4" xfId="100"/>
    <cellStyle name="Normal 4 3 5" xfId="101"/>
    <cellStyle name="Normal 4 3 6" xfId="102"/>
    <cellStyle name="Normal 4 4" xfId="103"/>
    <cellStyle name="Normal 4 4 2" xfId="104"/>
    <cellStyle name="Normal 4 4 2 2" xfId="105"/>
    <cellStyle name="Normal 4 4 2 3" xfId="106"/>
    <cellStyle name="Normal 4 4 2 4" xfId="107"/>
    <cellStyle name="Normal 4 4 2 5" xfId="108"/>
    <cellStyle name="Normal 4 4 3" xfId="109"/>
    <cellStyle name="Normal 4 4 4" xfId="110"/>
    <cellStyle name="Normal 4 4 5" xfId="111"/>
    <cellStyle name="Normal 4 4 6" xfId="112"/>
    <cellStyle name="Normal 4 5" xfId="113"/>
    <cellStyle name="Normal 4 5 2" xfId="114"/>
    <cellStyle name="Normal 4 5 3" xfId="115"/>
    <cellStyle name="Normal 4 5 4" xfId="116"/>
    <cellStyle name="Normal 4 5 5" xfId="117"/>
    <cellStyle name="Normal 4 6" xfId="118"/>
    <cellStyle name="Normal 4 6 2" xfId="119"/>
    <cellStyle name="Normal 4 6 3" xfId="120"/>
    <cellStyle name="Normal 4 6 4" xfId="121"/>
    <cellStyle name="Normal 4 7" xfId="122"/>
    <cellStyle name="Normal 4 8" xfId="123"/>
    <cellStyle name="Normal 4 9" xfId="124"/>
    <cellStyle name="Normal 5" xfId="125"/>
    <cellStyle name="Normal 6" xfId="126"/>
    <cellStyle name="Note" xfId="127"/>
    <cellStyle name="Output" xfId="128"/>
    <cellStyle name="Percent" xfId="129"/>
    <cellStyle name="Percent 2" xfId="130"/>
    <cellStyle name="Title" xfId="131"/>
    <cellStyle name="Total" xfId="132"/>
    <cellStyle name="Warning Text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F54"/>
  <sheetViews>
    <sheetView tabSelected="1" zoomScale="120" zoomScaleNormal="120" zoomScalePageLayoutView="0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E1"/>
    </sheetView>
  </sheetViews>
  <sheetFormatPr defaultColWidth="9.140625" defaultRowHeight="15"/>
  <cols>
    <col min="1" max="1" width="54.57421875" style="0" customWidth="1"/>
    <col min="2" max="2" width="16.00390625" style="0" customWidth="1"/>
    <col min="3" max="3" width="14.8515625" style="0" bestFit="1" customWidth="1"/>
    <col min="4" max="4" width="14.140625" style="0" bestFit="1" customWidth="1"/>
    <col min="5" max="5" width="16.28125" style="0" bestFit="1" customWidth="1"/>
  </cols>
  <sheetData>
    <row r="1" spans="1:5" ht="15">
      <c r="A1" s="23" t="s">
        <v>30</v>
      </c>
      <c r="B1" s="23"/>
      <c r="C1" s="23"/>
      <c r="D1" s="23"/>
      <c r="E1" s="23"/>
    </row>
    <row r="2" ht="24.75" customHeight="1">
      <c r="A2" s="1" t="s">
        <v>0</v>
      </c>
    </row>
    <row r="3" ht="15">
      <c r="A3" s="1" t="s">
        <v>1</v>
      </c>
    </row>
    <row r="4" ht="15.75" thickBot="1"/>
    <row r="5" spans="1:6" ht="15.75" customHeight="1" thickBot="1">
      <c r="A5" s="3"/>
      <c r="B5" s="20" t="s">
        <v>2</v>
      </c>
      <c r="C5" s="21"/>
      <c r="D5" s="21"/>
      <c r="E5" s="22"/>
      <c r="F5" s="4"/>
    </row>
    <row r="6" spans="1:5" ht="15">
      <c r="A6" s="5" t="s">
        <v>3</v>
      </c>
      <c r="B6" s="6" t="s">
        <v>4</v>
      </c>
      <c r="C6" s="6" t="s">
        <v>5</v>
      </c>
      <c r="D6" s="6" t="s">
        <v>6</v>
      </c>
      <c r="E6" s="6" t="s">
        <v>7</v>
      </c>
    </row>
    <row r="7" spans="1:5" ht="15" customHeight="1">
      <c r="A7" s="7" t="s">
        <v>8</v>
      </c>
      <c r="B7" s="8">
        <v>137739</v>
      </c>
      <c r="C7" s="8">
        <v>208408</v>
      </c>
      <c r="D7" s="8">
        <v>631941</v>
      </c>
      <c r="E7" s="8">
        <f>SUM(B7:D7)</f>
        <v>978088</v>
      </c>
    </row>
    <row r="8" spans="1:5" ht="15" customHeight="1">
      <c r="A8" s="9"/>
      <c r="B8" s="8"/>
      <c r="C8" s="8"/>
      <c r="D8" s="8"/>
      <c r="E8" s="8"/>
    </row>
    <row r="9" spans="1:5" ht="15">
      <c r="A9" s="10" t="s">
        <v>9</v>
      </c>
      <c r="B9" s="11">
        <v>0.8</v>
      </c>
      <c r="C9" s="11">
        <v>0.3</v>
      </c>
      <c r="D9" s="11">
        <v>0.1</v>
      </c>
      <c r="E9" s="12">
        <f>+E11/E7</f>
        <v>0.24119271476595155</v>
      </c>
    </row>
    <row r="10" ht="15">
      <c r="A10" s="10"/>
    </row>
    <row r="11" spans="1:5" ht="15">
      <c r="A11" s="10" t="s">
        <v>10</v>
      </c>
      <c r="B11" s="8">
        <f>B7*B9</f>
        <v>110191.20000000001</v>
      </c>
      <c r="C11" s="8">
        <f>C7*C9</f>
        <v>62522.399999999994</v>
      </c>
      <c r="D11" s="8">
        <f>D7*D9</f>
        <v>63194.100000000006</v>
      </c>
      <c r="E11" s="8">
        <f>SUM(B11:D11)</f>
        <v>235907.7</v>
      </c>
    </row>
    <row r="12" spans="1:5" ht="15">
      <c r="A12" s="10"/>
      <c r="B12" s="8"/>
      <c r="C12" s="8"/>
      <c r="D12" s="8"/>
      <c r="E12" s="8"/>
    </row>
    <row r="13" ht="15">
      <c r="A13" s="1" t="s">
        <v>11</v>
      </c>
    </row>
    <row r="14" spans="1:4" ht="15">
      <c r="A14" t="s">
        <v>12</v>
      </c>
      <c r="B14" s="11">
        <v>0.15</v>
      </c>
      <c r="C14" s="11">
        <v>0.2</v>
      </c>
      <c r="D14" s="11">
        <v>0.2</v>
      </c>
    </row>
    <row r="15" spans="1:4" ht="15">
      <c r="A15" t="s">
        <v>13</v>
      </c>
      <c r="B15" s="11">
        <v>0.5</v>
      </c>
      <c r="C15" s="11">
        <v>0.25</v>
      </c>
      <c r="D15" s="11">
        <v>0.25</v>
      </c>
    </row>
    <row r="16" spans="1:4" ht="15">
      <c r="A16" t="s">
        <v>14</v>
      </c>
      <c r="B16" s="11">
        <v>0.35</v>
      </c>
      <c r="C16" s="11">
        <v>0.55</v>
      </c>
      <c r="D16" s="11">
        <v>0.55</v>
      </c>
    </row>
    <row r="17" spans="1:4" ht="15">
      <c r="A17" t="s">
        <v>7</v>
      </c>
      <c r="B17" s="12">
        <f>SUM(B14:B16)</f>
        <v>1</v>
      </c>
      <c r="C17" s="12">
        <f>SUM(C14:C16)</f>
        <v>1</v>
      </c>
      <c r="D17" s="12">
        <f>SUM(D14:D16)</f>
        <v>1</v>
      </c>
    </row>
    <row r="19" ht="15">
      <c r="A19" s="1" t="s">
        <v>15</v>
      </c>
    </row>
    <row r="20" spans="1:5" ht="15">
      <c r="A20" t="s">
        <v>12</v>
      </c>
      <c r="B20" s="8">
        <f>ROUND(+B14*(B$11-B$23),0)</f>
        <v>16349</v>
      </c>
      <c r="C20" s="8">
        <f>ROUND(+C14*(C$11-C$23),0)</f>
        <v>12504</v>
      </c>
      <c r="D20" s="8">
        <f>ROUND(+D14*(D$11-D$23),0)</f>
        <v>12639</v>
      </c>
      <c r="E20" s="8">
        <f>SUM(B20:D20)</f>
        <v>41492</v>
      </c>
    </row>
    <row r="21" spans="1:5" ht="15">
      <c r="A21" t="s">
        <v>13</v>
      </c>
      <c r="B21" s="8">
        <f aca="true" t="shared" si="0" ref="B21:D22">ROUND(+B15*(B$11-B$23),0)</f>
        <v>54496</v>
      </c>
      <c r="C21" s="8">
        <f t="shared" si="0"/>
        <v>15631</v>
      </c>
      <c r="D21" s="8">
        <f t="shared" si="0"/>
        <v>15799</v>
      </c>
      <c r="E21" s="8">
        <f>SUM(B21:D21)</f>
        <v>85926</v>
      </c>
    </row>
    <row r="22" spans="1:5" ht="15">
      <c r="A22" t="s">
        <v>14</v>
      </c>
      <c r="B22" s="8">
        <f t="shared" si="0"/>
        <v>38147</v>
      </c>
      <c r="C22" s="8">
        <f t="shared" si="0"/>
        <v>34387</v>
      </c>
      <c r="D22" s="8">
        <f t="shared" si="0"/>
        <v>34757</v>
      </c>
      <c r="E22" s="8">
        <f>SUM(B22:D22)</f>
        <v>107291</v>
      </c>
    </row>
    <row r="23" spans="1:5" ht="15">
      <c r="A23" t="s">
        <v>16</v>
      </c>
      <c r="B23" s="13">
        <v>1200</v>
      </c>
      <c r="C23" s="13">
        <v>0</v>
      </c>
      <c r="D23" s="13">
        <v>0</v>
      </c>
      <c r="E23" s="8">
        <f>SUM(B23:D23)</f>
        <v>1200</v>
      </c>
    </row>
    <row r="24" spans="1:5" ht="15">
      <c r="A24" t="s">
        <v>17</v>
      </c>
      <c r="B24" s="8">
        <f>SUM(B20:B23)</f>
        <v>110192</v>
      </c>
      <c r="C24" s="8">
        <f>SUM(C20:C23)</f>
        <v>62522</v>
      </c>
      <c r="D24" s="8">
        <f>SUM(D20:D23)</f>
        <v>63195</v>
      </c>
      <c r="E24" s="8">
        <f>SUM(E20:E23)</f>
        <v>235909</v>
      </c>
    </row>
    <row r="25" spans="2:5" ht="15.75" thickBot="1">
      <c r="B25" s="8"/>
      <c r="C25" s="8"/>
      <c r="D25" s="8"/>
      <c r="E25" s="8"/>
    </row>
    <row r="26" spans="1:5" ht="15.75" thickBot="1">
      <c r="A26" s="1" t="s">
        <v>18</v>
      </c>
      <c r="B26" s="14" t="s">
        <v>19</v>
      </c>
      <c r="C26" s="15"/>
      <c r="D26" s="15">
        <v>20</v>
      </c>
      <c r="E26" s="16" t="s">
        <v>29</v>
      </c>
    </row>
    <row r="27" spans="1:5" ht="15">
      <c r="A27" t="s">
        <v>12</v>
      </c>
      <c r="B27" s="17">
        <v>481.29951600000004</v>
      </c>
      <c r="C27" s="17">
        <v>385.03961280000004</v>
      </c>
      <c r="D27" s="17">
        <v>342.92590515</v>
      </c>
      <c r="E27" s="2"/>
    </row>
    <row r="28" spans="1:5" ht="15">
      <c r="A28" t="s">
        <v>13</v>
      </c>
      <c r="B28" s="17">
        <v>312.84468540000006</v>
      </c>
      <c r="C28" s="18">
        <v>250.27574832000002</v>
      </c>
      <c r="D28" s="17">
        <v>173.26782576000002</v>
      </c>
      <c r="E28" s="2"/>
    </row>
    <row r="29" spans="1:5" ht="15">
      <c r="A29" t="s">
        <v>14</v>
      </c>
      <c r="B29" s="17">
        <v>62.568937080000005</v>
      </c>
      <c r="C29" s="18">
        <v>62.568937080000005</v>
      </c>
      <c r="D29" s="17">
        <v>56.312043372000005</v>
      </c>
      <c r="E29" s="2"/>
    </row>
    <row r="30" spans="1:5" ht="15">
      <c r="A30" t="s">
        <v>20</v>
      </c>
      <c r="B30" s="17"/>
      <c r="C30" s="17"/>
      <c r="E30" s="17">
        <v>700</v>
      </c>
    </row>
    <row r="31" spans="1:5" ht="15">
      <c r="A31" t="s">
        <v>21</v>
      </c>
      <c r="B31" s="17"/>
      <c r="C31" s="17"/>
      <c r="E31" s="13">
        <v>14</v>
      </c>
    </row>
    <row r="32" spans="2:5" ht="15">
      <c r="B32" s="17"/>
      <c r="C32" s="17"/>
      <c r="E32" s="13"/>
    </row>
    <row r="33" spans="1:5" ht="15">
      <c r="A33" s="1" t="s">
        <v>22</v>
      </c>
      <c r="B33" s="17"/>
      <c r="C33" s="17"/>
      <c r="E33" s="13"/>
    </row>
    <row r="34" spans="1:5" ht="14.25">
      <c r="A34" t="s">
        <v>12</v>
      </c>
      <c r="B34" s="13">
        <v>11</v>
      </c>
      <c r="C34" s="13">
        <v>11</v>
      </c>
      <c r="D34" s="13">
        <v>11</v>
      </c>
      <c r="E34" s="13">
        <f>AVERAGE(B34:D34)</f>
        <v>11</v>
      </c>
    </row>
    <row r="35" spans="1:5" ht="14.25">
      <c r="A35" t="s">
        <v>13</v>
      </c>
      <c r="B35" s="13">
        <v>9</v>
      </c>
      <c r="C35" s="13">
        <v>9</v>
      </c>
      <c r="D35" s="13">
        <v>9</v>
      </c>
      <c r="E35" s="13">
        <f>AVERAGE(B35:D35)</f>
        <v>9</v>
      </c>
    </row>
    <row r="36" spans="1:5" ht="14.25">
      <c r="A36" t="s">
        <v>14</v>
      </c>
      <c r="B36" s="13">
        <v>9</v>
      </c>
      <c r="C36" s="13">
        <v>9</v>
      </c>
      <c r="D36" s="13">
        <v>9</v>
      </c>
      <c r="E36" s="13">
        <f>AVERAGE(B36:D36)</f>
        <v>9</v>
      </c>
    </row>
    <row r="37" spans="1:5" ht="14.25">
      <c r="A37" t="s">
        <v>23</v>
      </c>
      <c r="B37" s="13">
        <v>12</v>
      </c>
      <c r="C37" s="13">
        <v>12</v>
      </c>
      <c r="D37" s="13">
        <v>12</v>
      </c>
      <c r="E37" s="13">
        <f>AVERAGE(B37:D37)</f>
        <v>12</v>
      </c>
    </row>
    <row r="38" spans="2:5" s="2" customFormat="1" ht="14.25">
      <c r="B38" s="13"/>
      <c r="C38" s="13"/>
      <c r="D38" s="13"/>
      <c r="E38" s="13"/>
    </row>
    <row r="39" spans="1:5" s="2" customFormat="1" ht="14.25">
      <c r="A39" s="19" t="s">
        <v>24</v>
      </c>
      <c r="B39" s="13"/>
      <c r="C39" s="13"/>
      <c r="D39" s="13"/>
      <c r="E39" s="13"/>
    </row>
    <row r="40" spans="1:5" s="2" customFormat="1" ht="14.25">
      <c r="A40" t="s">
        <v>12</v>
      </c>
      <c r="B40" s="13">
        <v>20</v>
      </c>
      <c r="C40" s="13">
        <v>25</v>
      </c>
      <c r="D40" s="13">
        <v>28</v>
      </c>
      <c r="E40" s="13"/>
    </row>
    <row r="41" spans="1:5" s="2" customFormat="1" ht="14.25">
      <c r="A41" t="s">
        <v>13</v>
      </c>
      <c r="B41" s="13">
        <v>31</v>
      </c>
      <c r="C41" s="13">
        <v>38</v>
      </c>
      <c r="D41" s="13">
        <v>56</v>
      </c>
      <c r="E41" s="13"/>
    </row>
    <row r="42" spans="1:5" s="2" customFormat="1" ht="14.25">
      <c r="A42" t="s">
        <v>14</v>
      </c>
      <c r="B42" s="13">
        <v>154</v>
      </c>
      <c r="C42" s="13">
        <v>154</v>
      </c>
      <c r="D42" s="13">
        <v>171</v>
      </c>
      <c r="E42" s="13"/>
    </row>
    <row r="43" spans="1:5" s="2" customFormat="1" ht="14.25">
      <c r="A43" t="s">
        <v>23</v>
      </c>
      <c r="B43" s="13">
        <v>14</v>
      </c>
      <c r="C43" s="13"/>
      <c r="D43" s="13"/>
      <c r="E43" s="13"/>
    </row>
    <row r="44" spans="1:5" s="2" customFormat="1" ht="14.25">
      <c r="A44"/>
      <c r="B44" s="13"/>
      <c r="C44" s="13"/>
      <c r="D44" s="13"/>
      <c r="E44" s="13"/>
    </row>
    <row r="45" spans="1:5" s="2" customFormat="1" ht="14.25">
      <c r="A45" s="19" t="s">
        <v>25</v>
      </c>
      <c r="B45" s="13"/>
      <c r="C45" s="13"/>
      <c r="D45" s="13"/>
      <c r="E45" s="13"/>
    </row>
    <row r="46" spans="1:5" s="2" customFormat="1" ht="14.25">
      <c r="A46" s="2" t="s">
        <v>26</v>
      </c>
      <c r="B46" s="17">
        <f>115517/12</f>
        <v>9626.416666666666</v>
      </c>
      <c r="C46" s="17">
        <f>115517/12</f>
        <v>9626.416666666666</v>
      </c>
      <c r="D46" s="17">
        <f>115517/12</f>
        <v>9626.416666666666</v>
      </c>
      <c r="E46" s="13"/>
    </row>
    <row r="47" spans="1:5" s="2" customFormat="1" ht="14.25">
      <c r="A47" s="2" t="s">
        <v>27</v>
      </c>
      <c r="B47" s="13">
        <f>+B40</f>
        <v>20</v>
      </c>
      <c r="C47" s="13">
        <f>+C40</f>
        <v>25</v>
      </c>
      <c r="D47" s="13">
        <f>+D40</f>
        <v>28</v>
      </c>
      <c r="E47" s="13"/>
    </row>
    <row r="48" spans="1:5" s="2" customFormat="1" ht="14.25">
      <c r="A48" s="2" t="s">
        <v>28</v>
      </c>
      <c r="B48" s="17">
        <f>+B46/B47</f>
        <v>481.3208333333333</v>
      </c>
      <c r="C48" s="17">
        <f>+C46/C47</f>
        <v>385.0566666666666</v>
      </c>
      <c r="D48" s="17">
        <f>+D46/D47-1</f>
        <v>342.80059523809524</v>
      </c>
      <c r="E48" s="13"/>
    </row>
    <row r="49" spans="2:5" s="2" customFormat="1" ht="14.25">
      <c r="B49" s="13"/>
      <c r="C49" s="13"/>
      <c r="D49" s="13"/>
      <c r="E49" s="13"/>
    </row>
    <row r="50" spans="2:5" s="2" customFormat="1" ht="14.25">
      <c r="B50" s="13"/>
      <c r="C50" s="13"/>
      <c r="D50" s="13"/>
      <c r="E50" s="13"/>
    </row>
    <row r="51" spans="2:5" s="2" customFormat="1" ht="14.25">
      <c r="B51" s="13"/>
      <c r="C51" s="13"/>
      <c r="D51" s="13"/>
      <c r="E51" s="13"/>
    </row>
    <row r="52" spans="2:5" s="2" customFormat="1" ht="14.25">
      <c r="B52" s="13"/>
      <c r="C52" s="13"/>
      <c r="D52" s="13"/>
      <c r="E52" s="13"/>
    </row>
    <row r="53" spans="2:5" s="2" customFormat="1" ht="14.25">
      <c r="B53" s="13"/>
      <c r="C53" s="13"/>
      <c r="D53" s="13"/>
      <c r="E53" s="13"/>
    </row>
    <row r="54" spans="2:5" ht="14.25">
      <c r="B54" s="17"/>
      <c r="C54" s="17"/>
      <c r="E54" s="13"/>
    </row>
  </sheetData>
  <sheetProtection/>
  <mergeCells count="2">
    <mergeCell ref="B5:E5"/>
    <mergeCell ref="A1:E1"/>
  </mergeCells>
  <printOptions horizontalCentered="1"/>
  <pageMargins left="0" right="0" top="0.31" bottom="0.48" header="0.3" footer="0.3"/>
  <pageSetup horizontalDpi="600" verticalDpi="600" orientation="portrait" scale="80" r:id="rId1"/>
  <headerFooter>
    <oddFooter>&amp;L&amp;8&amp;Z&amp;F Tab: &amp;A&amp;R&amp;8Page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Payne</dc:creator>
  <cp:keywords/>
  <dc:description/>
  <cp:lastModifiedBy>MaryKim Bauer</cp:lastModifiedBy>
  <cp:lastPrinted>2013-11-15T16:57:42Z</cp:lastPrinted>
  <dcterms:created xsi:type="dcterms:W3CDTF">2013-11-15T15:32:19Z</dcterms:created>
  <dcterms:modified xsi:type="dcterms:W3CDTF">2013-12-10T20:06:12Z</dcterms:modified>
  <cp:category/>
  <cp:version/>
  <cp:contentType/>
  <cp:contentStatus/>
</cp:coreProperties>
</file>